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alladiumgroupaus-my.sharepoint.com/personal/niroshan_bartholomeusz_thepalladiumgroup_com/Documents/Documents/Desktop/Ministry explanation/28032023/Shared with DFAT/"/>
    </mc:Choice>
  </mc:AlternateContent>
  <xr:revisionPtr revIDLastSave="67" documentId="8_{76B1AE40-05E8-4C18-9BB9-A51B150B4710}" xr6:coauthVersionLast="47" xr6:coauthVersionMax="47" xr10:uidLastSave="{0A754AC1-D7F4-46A1-9BA8-DA670100A153}"/>
  <bookViews>
    <workbookView xWindow="28680" yWindow="-120" windowWidth="29040" windowHeight="15840" tabRatio="588" xr2:uid="{00000000-000D-0000-FFFF-FFFF00000000}"/>
  </bookViews>
  <sheets>
    <sheet name="Sheet1" sheetId="1" r:id="rId1"/>
    <sheet name="Sheet2" sheetId="2" r:id="rId2"/>
  </sheets>
  <definedNames>
    <definedName name="_xlnm._FilterDatabase" localSheetId="0" hidden="1">Sheet1!$D$3:$AA$129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2" l="1"/>
  <c r="H61" i="2" s="1"/>
  <c r="J24" i="2"/>
  <c r="J61" i="2" s="1"/>
  <c r="K24" i="2"/>
  <c r="K61" i="2" s="1"/>
  <c r="F24" i="2"/>
  <c r="F61" i="2" s="1"/>
  <c r="H18" i="2"/>
  <c r="J18" i="2"/>
  <c r="K18" i="2"/>
  <c r="F18" i="2"/>
  <c r="D18" i="2"/>
  <c r="H4" i="2"/>
  <c r="J4" i="2"/>
  <c r="K4" i="2"/>
  <c r="F4" i="2"/>
  <c r="F36" i="1"/>
  <c r="F24" i="1"/>
  <c r="J32" i="2"/>
  <c r="K32" i="2"/>
  <c r="G36" i="2"/>
  <c r="H36" i="2"/>
  <c r="I36" i="2"/>
  <c r="J36" i="2"/>
  <c r="K36" i="2"/>
  <c r="F36" i="2"/>
  <c r="J38" i="2" l="1"/>
  <c r="K38" i="2"/>
  <c r="H38" i="2"/>
  <c r="F38" i="2"/>
  <c r="P25" i="1"/>
  <c r="P24" i="1"/>
  <c r="X129" i="1"/>
  <c r="Y129" i="1"/>
  <c r="Q73" i="1"/>
  <c r="Q68" i="1"/>
  <c r="D4" i="2" l="1"/>
  <c r="D24" i="2"/>
  <c r="D61" i="2" s="1"/>
  <c r="Q34" i="1"/>
  <c r="T129" i="1"/>
  <c r="W67" i="1"/>
  <c r="W55" i="1"/>
  <c r="U11" i="1"/>
  <c r="U88" i="1"/>
  <c r="U109" i="1"/>
  <c r="U114" i="1"/>
  <c r="D38" i="2" l="1"/>
  <c r="W43" i="1"/>
  <c r="W104" i="1"/>
  <c r="W106" i="1"/>
  <c r="W41" i="1"/>
  <c r="W58" i="1"/>
  <c r="W28" i="1"/>
  <c r="W46" i="1"/>
  <c r="W59" i="1"/>
  <c r="W37" i="1" l="1"/>
  <c r="W17" i="1"/>
  <c r="W11" i="1"/>
  <c r="W114" i="1"/>
  <c r="W24" i="1" l="1"/>
  <c r="W19" i="1"/>
  <c r="W13" i="1"/>
  <c r="W5" i="1"/>
  <c r="I24" i="2" l="1"/>
  <c r="I61" i="2" s="1"/>
  <c r="I4" i="2"/>
  <c r="W110" i="1"/>
  <c r="W112" i="1"/>
  <c r="W109" i="1"/>
  <c r="I18" i="2" s="1"/>
  <c r="U112" i="1"/>
  <c r="U110" i="1"/>
  <c r="U67" i="1"/>
  <c r="U58" i="1"/>
  <c r="U55" i="1"/>
  <c r="U49" i="1"/>
  <c r="U29" i="1"/>
  <c r="U24" i="1"/>
  <c r="G4" i="2" l="1"/>
  <c r="G24" i="2"/>
  <c r="G61" i="2" s="1"/>
  <c r="G18" i="2"/>
  <c r="V129" i="1"/>
  <c r="I38" i="2"/>
  <c r="W129" i="1"/>
  <c r="U129" i="1"/>
  <c r="P129" i="1"/>
  <c r="G38" i="2" l="1"/>
  <c r="Q118" i="1"/>
  <c r="Q11" i="1"/>
  <c r="Q12" i="1"/>
  <c r="Q13" i="1"/>
  <c r="Q17" i="1"/>
  <c r="Q18" i="1"/>
  <c r="Q19" i="1"/>
  <c r="Q21" i="1"/>
  <c r="Q22" i="1"/>
  <c r="Q24" i="1"/>
  <c r="Q25" i="1"/>
  <c r="Q27" i="1"/>
  <c r="Q28" i="1"/>
  <c r="Q29" i="1"/>
  <c r="Q30" i="1"/>
  <c r="Q31" i="1"/>
  <c r="Q33" i="1"/>
  <c r="Q35" i="1"/>
  <c r="Q36" i="1"/>
  <c r="Q37" i="1"/>
  <c r="Q39" i="1"/>
  <c r="Q41" i="1"/>
  <c r="Q43" i="1"/>
  <c r="Q44" i="1"/>
  <c r="Q46" i="1"/>
  <c r="Q49" i="1"/>
  <c r="Q51" i="1"/>
  <c r="Q52" i="1"/>
  <c r="Q53" i="1"/>
  <c r="Q55" i="1"/>
  <c r="Q58" i="1"/>
  <c r="Q59" i="1"/>
  <c r="Q60" i="1"/>
  <c r="Q61" i="1"/>
  <c r="Q63" i="1"/>
  <c r="Q64" i="1"/>
  <c r="Q67" i="1"/>
  <c r="Q69" i="1"/>
  <c r="Q74" i="1"/>
  <c r="Q75" i="1"/>
  <c r="Q77" i="1"/>
  <c r="Q78" i="1"/>
  <c r="Q80" i="1"/>
  <c r="Q84" i="1"/>
  <c r="Q85" i="1"/>
  <c r="Q86" i="1"/>
  <c r="Q88" i="1"/>
  <c r="Q92" i="1"/>
  <c r="Q93" i="1"/>
  <c r="Q94" i="1"/>
  <c r="Q96" i="1"/>
  <c r="Q97" i="1"/>
  <c r="Q98" i="1"/>
  <c r="Q101" i="1"/>
  <c r="Q102" i="1"/>
  <c r="Q103" i="1"/>
  <c r="Q104" i="1"/>
  <c r="Q105" i="1"/>
  <c r="Q106" i="1"/>
  <c r="Q107" i="1"/>
  <c r="Q109" i="1"/>
  <c r="Q110" i="1"/>
  <c r="Q112" i="1"/>
  <c r="Q114" i="1"/>
  <c r="Q116" i="1"/>
  <c r="Q5" i="1"/>
  <c r="Q7" i="1"/>
  <c r="Q9" i="1"/>
  <c r="Q4" i="1"/>
  <c r="E4" i="2" l="1"/>
  <c r="E18" i="2"/>
  <c r="E24" i="2"/>
  <c r="E61" i="2" s="1"/>
  <c r="Q129" i="1"/>
  <c r="E38" i="2" l="1"/>
</calcChain>
</file>

<file path=xl/sharedStrings.xml><?xml version="1.0" encoding="utf-8"?>
<sst xmlns="http://schemas.openxmlformats.org/spreadsheetml/2006/main" count="941" uniqueCount="525">
  <si>
    <t>#</t>
  </si>
  <si>
    <t xml:space="preserve">Component </t>
  </si>
  <si>
    <t xml:space="preserve">Subcomponent </t>
  </si>
  <si>
    <t xml:space="preserve">Interventions </t>
  </si>
  <si>
    <t xml:space="preserve">Responsibility </t>
  </si>
  <si>
    <t xml:space="preserve">Planned Activities  </t>
  </si>
  <si>
    <t>PROGRESS</t>
  </si>
  <si>
    <t xml:space="preserve">Immediate Next Steps </t>
  </si>
  <si>
    <t xml:space="preserve">Challenges (constrains , issues) </t>
  </si>
  <si>
    <t>Implementing Period</t>
  </si>
  <si>
    <t>Budget Estimate (LKR.Mn)</t>
  </si>
  <si>
    <t>Budget Estimate (AUD.Mn)</t>
  </si>
  <si>
    <t>Implementing
Agency</t>
  </si>
  <si>
    <t>Responsibility</t>
  </si>
  <si>
    <t>Actual Expenditure -FY 20/21 (Dec 2020 to June 2021)</t>
  </si>
  <si>
    <t>Actual Expenditure -FY 21/22 (July 2021 to June 2022)</t>
  </si>
  <si>
    <t>Actual Expenditure -Quarterly Finance Report (July 2022 to September  2022)</t>
  </si>
  <si>
    <t>Lead</t>
  </si>
  <si>
    <t xml:space="preserve">Support </t>
  </si>
  <si>
    <t xml:space="preserve">Achieved Results </t>
  </si>
  <si>
    <t xml:space="preserve">Links to Completed Skills Products </t>
  </si>
  <si>
    <t>Ongoing and Underway</t>
  </si>
  <si>
    <t>Start</t>
  </si>
  <si>
    <t>Finish</t>
  </si>
  <si>
    <t>Cost (LKR)</t>
  </si>
  <si>
    <t>Cost (AUD)</t>
  </si>
  <si>
    <r>
      <rPr>
        <b/>
        <sz val="14"/>
        <color rgb="FF000000"/>
        <rFont val="Calibri"/>
        <family val="2"/>
      </rPr>
      <t>• S4IG Expected Outcome 1:</t>
    </r>
    <r>
      <rPr>
        <sz val="14"/>
        <color rgb="FF000000"/>
        <rFont val="Calibri"/>
        <family val="2"/>
      </rPr>
      <t xml:space="preserve"> National and sub-national governments implement </t>
    </r>
    <r>
      <rPr>
        <b/>
        <sz val="14"/>
        <color rgb="FF000000"/>
        <rFont val="Calibri"/>
        <family val="2"/>
      </rPr>
      <t>innovations</t>
    </r>
    <r>
      <rPr>
        <sz val="14"/>
        <color rgb="FF000000"/>
        <rFont val="Calibri"/>
        <family val="2"/>
      </rPr>
      <t xml:space="preserve"> and policies that address skills and tourism development </t>
    </r>
    <r>
      <rPr>
        <sz val="14"/>
        <color rgb="FFFF0000"/>
        <rFont val="Calibri"/>
        <family val="2"/>
      </rPr>
      <t>informed by inclusive S4IG models</t>
    </r>
  </si>
  <si>
    <r>
      <rPr>
        <sz val="14"/>
        <color rgb="FF000000"/>
        <rFont val="Calibri"/>
        <family val="2"/>
      </rPr>
      <t xml:space="preserve">• There is improved </t>
    </r>
    <r>
      <rPr>
        <b/>
        <sz val="14"/>
        <color rgb="FF000000"/>
        <rFont val="Calibri"/>
        <family val="2"/>
      </rPr>
      <t>coordination and planning</t>
    </r>
    <r>
      <rPr>
        <sz val="14"/>
        <color rgb="FF000000"/>
        <rFont val="Calibri"/>
        <family val="2"/>
      </rPr>
      <t xml:space="preserve"> of </t>
    </r>
    <r>
      <rPr>
        <sz val="14"/>
        <color rgb="FFFF0000"/>
        <rFont val="Calibri"/>
        <family val="2"/>
      </rPr>
      <t>inclusive skills and business development</t>
    </r>
    <r>
      <rPr>
        <sz val="14"/>
        <color rgb="FF000000"/>
        <rFont val="Calibri"/>
        <family val="2"/>
      </rPr>
      <t xml:space="preserve"> in S4IG supported areas for formal and informal economies</t>
    </r>
  </si>
  <si>
    <r>
      <rPr>
        <b/>
        <sz val="14"/>
        <color rgb="FF000000"/>
        <rFont val="Calibri"/>
        <family val="2"/>
      </rPr>
      <t xml:space="preserve">• S4IG Technical Assistance to Ministry </t>
    </r>
    <r>
      <rPr>
        <b/>
        <sz val="14"/>
        <color rgb="FF70AD47"/>
        <rFont val="Calibri"/>
        <family val="2"/>
      </rPr>
      <t>(scale up S4IG Models):</t>
    </r>
    <r>
      <rPr>
        <b/>
        <sz val="14"/>
        <color rgb="FF000000"/>
        <rFont val="Calibri"/>
        <family val="2"/>
      </rPr>
      <t xml:space="preserve"> Curriculum Development, Training Facilitation, Planning Framework, Online Content and Assessment tools, Training Product development and tools, monitoring and progress reporting, evaluation, reflection and case/tracer studies.</t>
    </r>
  </si>
  <si>
    <t xml:space="preserve">David/Sharanya </t>
  </si>
  <si>
    <t>Ministries and Private Sector Responsible for Implementation. S4IG supports (which includes S4IG staff contribution) government policy reforms with, technical assistance and Joint Strategy implementation with policy makers and implementing partners to improve skills development.</t>
  </si>
  <si>
    <t>Remarks</t>
  </si>
  <si>
    <t>Model</t>
  </si>
  <si>
    <r>
      <rPr>
        <sz val="14"/>
        <color rgb="FF000000"/>
        <rFont val="Calibri"/>
        <family val="2"/>
      </rPr>
      <t xml:space="preserve">• Technical Assistance to Enable the </t>
    </r>
    <r>
      <rPr>
        <sz val="14"/>
        <color rgb="FFFF0000"/>
        <rFont val="Calibri"/>
        <family val="2"/>
      </rPr>
      <t>implementation of the TVEC Reasonable Adjustment Circular, Guidelines and tools to improve Accessibility and Recognition of Skills for People with Disabilities</t>
    </r>
    <r>
      <rPr>
        <sz val="14"/>
        <color rgb="FF000000"/>
        <rFont val="Calibri"/>
        <family val="2"/>
      </rPr>
      <t xml:space="preserve"> –  Provide Training of Trainers and Training of Assessors to apply reasonable adjustment guidelines and conduct assessment of skills for certification. </t>
    </r>
  </si>
  <si>
    <t>Surya</t>
  </si>
  <si>
    <t>Sharanya/ Harisha</t>
  </si>
  <si>
    <t xml:space="preserve">Reasonable Adjustment  guidelines development,  Trainings of Trainers &amp; Assesors </t>
  </si>
  <si>
    <t xml:space="preserve">• Finalize, with TVEC, the Training of Assessors program
• Train Master Trainers 12 to then upskill licensed assessors (2000) 
• Test and validate assessor training and upskilling program with the 71 tourism and hospitality licensed Assessors ensuring inclusion
• Review RA tools and complete translations of the ToA, incorporating learnings from the field test
• Develop Rollout plan and commence ToA program for the TVEC Licensed Assessors 
• Review application of RA tools by Assessors and validate the scores obtained in the pre- and post-test by the Assessors by a Committee of S4IG technical assistance and TVEC 
• Organize a Certificate Awarding Ceremony at national level for Assessors who successfully completed the training, scoring at least 75 out of 100 to the test 
</t>
  </si>
  <si>
    <t xml:space="preserve">• Toolkit available in all 3 languages
• Trainer module "How To Guide" approved by TVEC. 
• Master Trainers selected by TVEC (F-3, M-8, MPwD-1)
• 75 licensed assessors selected by TVEC.
• Training Materials, progress monitoring and evaluation tools developed.
</t>
  </si>
  <si>
    <t>Toolkit</t>
  </si>
  <si>
    <t>• The Master Trainers selected by  TVEC  to roll-out the Reasonable Adjustment (RA) circular &amp; toolkit will commence training in October 2022. Materials including RA Trainer Manual will be road tested jointly with TVEC and reviewed before adoption for inclusion into the annual induction program for assessors.                                             TVEC and S4IG to determine additional priority occupations that could be enhanced with RA tools to enable improved participation from persons with disabilities</t>
  </si>
  <si>
    <t>• Review with TVEC Senior Management Team, lessons learnt from the training of assessors and identify steps to promoting and improve disability inclusion into the TVET system
• Provide technical assistance to further support licensed assessors conducting assessment of candidates with disabilities in T&amp;H related occupations
• Monitor the quality of the training delivered to the trainers and provide backstopping to the team of Master Trainers
• Collect information on the number of RA requests submitted to TVEC by VTCs, in T&amp;H related and non-related occupations 
• Collect examples of reasonable adjustments implemented during NVQ assessment (pictures, videos, case studies)
• Co-organize with TVEC a national level workshop with the selected licensed assessors and VTCs involved in the assessment of candidates with disabilities (continuous assessment, final assessment) to showcase RA in TVET
• Develop partnership with Department of Social Services with TVEC to raise awareness on the NVQ Circular on Reasonable Adjustments and share experience engaging with people with disabilities in tourism related courses into gainful employment 
• Support the revision of hospitality / tourism related courses delivered by the specialized vocational training institutes to better respond to industry needs (e.g. bakery and food technology) to ensure RA and improve employment outcomes for persons with disabilities
• Develop a strategy to strengthen Training of Trainers (ToT) on the provision of reasonable adjustments during training delivery. 
• Develop and stimulate a coordination mechanism that links recruitment, training provision and employment services to successfully refer people with disabilities to access mainstream vocational training courses with VTA/NAITA/NYSC (with the support of Inclusion Focal Points appointed within these agencies).
• Create a pool of experts within the Dept of Social Services on Reasonable Adjustments/Accessibility to provide technical support across mainstream training agencies such as VTA/NAITA/NYSC.</t>
  </si>
  <si>
    <t>31st Dec 2022</t>
  </si>
  <si>
    <t>TVEC</t>
  </si>
  <si>
    <t>TVEC, SLITHM, SLTDA, NYSC, NAITA, VTA and Private Sector Partners</t>
  </si>
  <si>
    <t>In FY 20/21 S4IG prepared and printed the RA Guidelines and tools for TVEC approval. S4IG staff and additional technical assistance was contracted to support development of policy and tools for training and assessment of persons with disabilities. S4IG does not report expenditure on an activity/intervention basis but by skills model and services contract. This is attached in Sheet 2 of this report. These technical assistance costs (S4IG staff and external consultants) have been shared between each program interventions/skills model and between program partner agencies (TVEC, SLTDA, NAITA, VTA, NYSC, SLITHM, FCCISL and 2 Private Training Institutions). Hence budget expenditure is the same in some interventions because it is an intervention/activity in the same skills model.    
Program Expenses are also shared in activities/interventions as these are within a skills model. Expenditure is recorded against the service contract in a skills model and not as an activity or intervention in the NPD action plan. 
•	Costs for meetings and coordination and training of staff with TVEC
•	Travel expenses for TVEC staff 
•             S4IG Technical assistance - Staff
•	External technical assistance
•	Printing TVEC material
•	Training of TVEC Master Trainers and Assessors including accommodation and         venue hire. 
(As stated in clause 10 of the subsidiary agreement, a portion of S4IG project personnel and program travel costs has been charged. S4IG programme costs have been distributed between activities on an equal basis)</t>
  </si>
  <si>
    <t xml:space="preserve">Skills for Workforce Development Model </t>
  </si>
  <si>
    <t>Technical Assistance supporting the Accreditation/Recognition of Training Courses/Modules developed by S4IG relevant to the Tourism and Hospitality sector: New Courses: 
E- Marketing/E-Tourism - self-paced online learning course (2022), Professional Cookery course (2022), Enterprise based Foundational Hospitality Skills, Safe Food handler certification course (2022); online video-based safety &amp; security short course (2022), Pandemic Preparedness Course adapted- based on the existing guidelines for training centres/providers, Functional English for professional cookery students (2022), Advanced Certificate Course Interpretation and Story Telling for Tourism, Advanced Certificate in Digital Content Creation, Marketing and Promotion, Foundational Studies in Televisual Skills, Internationally equivalent course for tour guides, Short Course in Tourism Promotion - Destination Development (2022) Course or modules for “Gig” economy jobs in tourism – event management, activity/experience management. (2023)</t>
  </si>
  <si>
    <t>Benjamin</t>
  </si>
  <si>
    <t>Stephen</t>
  </si>
  <si>
    <t>Toursism Skills Curriculm/Product Development and accreditation</t>
  </si>
  <si>
    <t>• Consultation initiated with TVEC /Conduct the forum meeting with the directors
• Meeting with the Director NVQ and team and Apply for the need analysis and justification form (objective for the preparation of NCS by NITEC)
• Include TVEC for the new development of new courses
• Packaging the available courses -both online /Direct Learning -Prepare the identified skills courses/ Status of accreditation
• Initiating Course costings</t>
  </si>
  <si>
    <t>• Consulted with TVEC and Initiative is finalized with documents submission (FHS) 
• Consulted with the team NAITA/VTA/NYSC/TVEC on accreditation of Professional Cookery 
• Already submitted the analysis form to initiate the accreditation process by TVEC 
• In Process- to be included in all the courses. 
• In Progress- The Matrix of Identified Courses and the status
• Professional Business Coaching Course is completed for 15 Course Providers</t>
  </si>
  <si>
    <t>Professional Cookery Manual</t>
  </si>
  <si>
    <t xml:space="preserve">• Accreditation is in process for professional cookery course and Foundational hospitality skills course. Other courses and modules are being reviewed for accreditation.
• TVEC will review the form -NCS / Curriculum development Monitoring Team
</t>
  </si>
  <si>
    <t>• Consult with TVEC specific directors (NVQ / Q&amp;A / Planning / Accreditation) on each course -Already discussed about Professional Cookery /FHS accreditation process -to develop NCS/Curriculum and initiate the accreditation process -12 S4IG Identified Courses- Each developed course has appropriate delivery mode and the curriculum developed.
• Costing will be continued for other Course Providers and potential agencies</t>
  </si>
  <si>
    <t xml:space="preserve">It is better to involve the technical team from TVEC while developing newly identified innovate courses </t>
  </si>
  <si>
    <t xml:space="preserve">1st Jan 2022 </t>
  </si>
  <si>
    <t>31st Dec 2023</t>
  </si>
  <si>
    <t xml:space="preserve">TVEC Training Agencies </t>
  </si>
  <si>
    <t>TVEC &amp; SLTDA, Training Providers/Agencies - NAITA, VTA, SLITHM, FCCISL, NYSC, MIANI and Don Bosco Technical Colleges</t>
  </si>
  <si>
    <t>In FY 20/21 and in FY 21/22 S4IG supported the development and printing of Professional cookery training package for Training Agency and TVEC approval. S4IG staff and additional technical assistance was contracted to support development of the curriculum. S4IG does not report expenditure on an activity/intervention basis by this NPD Action Plan but by service contracts under skills models aligned with S4IG design. Contract costs are then shared between program interventions and between program partner agencies (TVEC, SLTDA, NAITA, VTA, NYSC, SLITHM, FCCISL and 2 Private Training Institutions).  Major TA contract with Chef Guild Lanka (cookery) and Experts (functional English). Professional Business Coaching Diploma developed with Universities and FCCISL.
•	Costs for meetings and coordination and training including venue hire
•	Storytelling, televisual course, professional cookery development expenses.
•	Expenses for material printing and promotion
•	Travel expenses 
•             S4IG Technical assistance - Staff
•	External technical assistance
•	Translation services  
(As stated in clause 10 of the subsidiary agreement, a portion of S4IG project personnel and program travel costs has been charged. S4IG programme costs have been distributed between activities on an equal basis as activities are grouped into skills models by the program)</t>
  </si>
  <si>
    <t xml:space="preserve">Skills for Workforce Development Model and Skills for Business Improvement Model </t>
  </si>
  <si>
    <t>Professional Cookery Work Book</t>
  </si>
  <si>
    <t xml:space="preserve">• Train register/certify Industry Trainers and Assessors to deliver S4IG developed training courses. Upskill Training Provider Staff (trainers and assessors) and support Capacity Building of Agencies to work with industry, employers and Chef Guild Lanka to deliver and sustain quality and relevant training (2022, 2023)  </t>
  </si>
  <si>
    <t>Jayathas</t>
  </si>
  <si>
    <t>• Consult and Discuss with TVEC Team on the developed materials and the strategy forward
• Accommodate and find the Details (Industry candidates/Upskilling candidates) of the Industry Personnel to be trained as assessors by TVEC 
• Organize capacity building program- Technical support to conduct the training-upskilling -capacities
• Prepare the Certification Ladder/Job Ladder -Strategic Document (This is applicable for all the courses)</t>
  </si>
  <si>
    <t>• Consulted and Agreed on the trainers/assessor’s registration by TVEC. Master Trainers trained on professional cookery and mobilized to deliver the training. Consulted and Agreed on the trainers/assessor’s registration by TVEC. 
• Already discussed with TVEC officials and Industries 
• Already discussed with TVEC officials and Industries</t>
  </si>
  <si>
    <t>ToT Workbook</t>
  </si>
  <si>
    <r>
      <rPr>
        <sz val="14"/>
        <color rgb="FF000000"/>
        <rFont val="Calibri"/>
        <family val="2"/>
      </rPr>
      <t xml:space="preserve">                                                                                                                                  • Work in Progress to train </t>
    </r>
    <r>
      <rPr>
        <b/>
        <sz val="14"/>
        <color rgb="FF000000"/>
        <rFont val="Calibri"/>
        <family val="2"/>
      </rPr>
      <t>Industry  Assessor</t>
    </r>
    <r>
      <rPr>
        <sz val="14"/>
        <color rgb="FF000000"/>
        <rFont val="Calibri"/>
        <family val="2"/>
      </rPr>
      <t>s attached to NAITA to deliver Foundational Hospitality Skills. SLITHM reviewing content to deliver FHS through industry networks.</t>
    </r>
  </si>
  <si>
    <t>• Submission of the list of trainers and Assessors.                                             
• Details of the trainers/assessors will be added in the Automated data-based system at TVEC
• Conduct the workshop /brainstorming session with the TVEC officials and Chef Guild of Lanka 
• Conduct the workshop /brainstorming session with the TVEC officials and Chef Guild of Lanka -Provide the technical support to initiate the process of registration and certification
• Working with the SME Advisor on developing the Certification and Job ladder</t>
  </si>
  <si>
    <t>In FY 20/21 and FY 21/22 S4IG Assisted the preparation of accreditation requirements for Training Agencies and TVEC including TOT Manual and Tools. S4IG staff and additional technical assistance was contracted to support accreditation including CGL. S4IG does not report expenditure on an activity basis but by contracts which work across training agencies and partners. Contract costs are then shared between program interventions and between program partner agencies (TVEC, SLTDA, NAITA, VTA, NYSC, SLITHM, FCCISL and 2 Private Training Institutions).   Upskilling of vocational trainers completed by technical experts including CGL and Creative Network
•	Costs for meetings and coordination and training including venue hire
•	Expenses for material printing and promotion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t>
  </si>
  <si>
    <t>Skills for Workforce Development</t>
  </si>
  <si>
    <t>ToT Manual</t>
  </si>
  <si>
    <r>
      <rPr>
        <sz val="14"/>
        <color rgb="FF000000"/>
        <rFont val="Calibri"/>
        <family val="2"/>
      </rPr>
      <t xml:space="preserve">• Accredit and apply RPL services and upskilling to support workforce development of Chefs and kitchen operations staff across the hospitality sector, </t>
    </r>
    <r>
      <rPr>
        <sz val="14"/>
        <color rgb="FFFF0000"/>
        <rFont val="Calibri"/>
        <family val="2"/>
      </rPr>
      <t>particularly women and other marginalised groups</t>
    </r>
    <r>
      <rPr>
        <sz val="14"/>
        <color rgb="FF000000"/>
        <rFont val="Calibri"/>
        <family val="2"/>
      </rPr>
      <t xml:space="preserve"> </t>
    </r>
  </si>
  <si>
    <t xml:space="preserve">• Consult with the TVEC/NAITA/VTA/NYSC officials and brainstorming about the developed RPL/Upskilling course
• Conduct the Meeting with CGL/TVEC on RPL strategy
</t>
  </si>
  <si>
    <t>• Completed: Consulted in a wider forum with TVEC directors and approved to way forward with the RPL director</t>
  </si>
  <si>
    <t>Upskilling workbook</t>
  </si>
  <si>
    <r>
      <t xml:space="preserve">Sub-committee formed with TVEC to discuss a way forward for upskilling and RPL. A </t>
    </r>
    <r>
      <rPr>
        <b/>
        <sz val="14"/>
        <rFont val="Calibri"/>
        <family val="2"/>
        <scheme val="minor"/>
      </rPr>
      <t>Chef Upskilling Course</t>
    </r>
    <r>
      <rPr>
        <sz val="14"/>
        <rFont val="Calibri"/>
        <family val="2"/>
        <scheme val="minor"/>
      </rPr>
      <t xml:space="preserve"> developed with industry and will be reviewed by TVEC </t>
    </r>
  </si>
  <si>
    <t>• Consult with RPL Director-Mr. Rubasinhe along with NAITA/VTA directors
• Initiate the collaborative discussion with the partners-NAITA/VTA/NYSC in introducing the developed materials and the strategy
• Conduct and train the industry trainers to become RPL assessors with the support of CGL/TVEC
• Conduct a pilot program for the existing chef</t>
  </si>
  <si>
    <t>NAITA, VTA, TVEC</t>
  </si>
  <si>
    <t>TVEC, Training Agencies, CGL</t>
  </si>
  <si>
    <t>In FY 20/21 and FY 21/22 S4IG Assisted the preparation of accreditation requirements for Training Agencies and TVEC including TOT Manual and Tools. S4IG staff and additional technical assistance was contracted to support accreditation including CGL. S4IG does not report expenditure on an activity basis but by service provider contracts supporting skills models which work across training agencies and partners. Contract costs are then shared between program interventions and between program partner agencies (TVEC, SLTDA, NAITA, VTA, NYSC, SLITHM, FCCISL and 2 Private Training Institutions).   
•	Costs for meetings and coordination and training including venue hire
•	Expenses for TVEC material printing and promotion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t>
  </si>
  <si>
    <t>Upskilling Instructor Guide</t>
  </si>
  <si>
    <r>
      <rPr>
        <sz val="14"/>
        <color rgb="FF000000"/>
        <rFont val="Calibri"/>
        <family val="2"/>
      </rPr>
      <t xml:space="preserve">• Approval and implementation of DCC Planning Tools to improve regional skills planning, reduce skills mismatches between enterprise needs and training provision in tourism and hospitality, </t>
    </r>
    <r>
      <rPr>
        <sz val="14"/>
        <color rgb="FFFF0000"/>
        <rFont val="Calibri"/>
        <family val="2"/>
      </rPr>
      <t>particularly identifying higher income earning employment opportunities for women and persons with disabilities in the tourism value chain.</t>
    </r>
    <r>
      <rPr>
        <sz val="14"/>
        <color rgb="FF000000"/>
        <rFont val="Calibri"/>
        <family val="2"/>
      </rPr>
      <t xml:space="preserve">  </t>
    </r>
  </si>
  <si>
    <t>Chamila</t>
  </si>
  <si>
    <t>Sharanya/Dr Sunil</t>
  </si>
  <si>
    <t>• Include representatives from the Ministry Planning Department to review skills planning tools and to strengthen relevance of training provision in meeting local employment requirements.</t>
  </si>
  <si>
    <r>
      <t xml:space="preserve"> Commenced a </t>
    </r>
    <r>
      <rPr>
        <b/>
        <sz val="14"/>
        <rFont val="Calibri"/>
        <family val="2"/>
        <scheme val="minor"/>
      </rPr>
      <t>skills strategy action plan</t>
    </r>
    <r>
      <rPr>
        <sz val="14"/>
        <rFont val="Calibri"/>
        <family val="2"/>
        <scheme val="minor"/>
      </rPr>
      <t xml:space="preserve"> development - in 2 new  districts. 
TVEC has assigned 2 assistant directors to support the process in the regions. A skills planning sub-committee has been formed by TVEC.                                                                 </t>
    </r>
  </si>
  <si>
    <t xml:space="preserve">
S4IG does not report expenditure on an activity basis but by service contracts aligned with skills models which work across training agencies and partners. Contract costs are then shared between program interventions and between program partner agencies (TVEC, SLTDA, NAITA, VTA, NYSC, SLITHM, FCCISL and 2 Private Training Institutions)
•	Expenses for material printing and promotion
•	SSAP meeting in Matala and Anurdhapura including accommodation and venue hire. 
•	Travel expenses 
• S4IG Technical assistance - Staff
•	External technical assistance for SSAP inputs
(As stated in clause 10 of the subsidiary agreement, a portion of S4IG project personnel and program travel costs has been charged. S4IG programme costs have been distributed between activities on an equal basis)</t>
  </si>
  <si>
    <r>
      <rPr>
        <sz val="14"/>
        <color rgb="FF000000"/>
        <rFont val="Calibri"/>
        <family val="2"/>
      </rPr>
      <t xml:space="preserve">• Develop revised assessment tools allowing work based and online assessment by industry in NVQ training courses in tourism and hospitality, </t>
    </r>
    <r>
      <rPr>
        <sz val="14"/>
        <color rgb="FFFF0000"/>
        <rFont val="Calibri"/>
        <family val="2"/>
      </rPr>
      <t>enabling women, rural and remote communities and the existing workforce to access training for improved skills to access improved employment opportunities.</t>
    </r>
    <r>
      <rPr>
        <sz val="14"/>
        <color rgb="FF000000"/>
        <rFont val="Calibri"/>
        <family val="2"/>
      </rPr>
      <t xml:space="preserve"> </t>
    </r>
  </si>
  <si>
    <t>• Initial discussion with TVEC/Inclusion Team S4IG and to be continued.</t>
  </si>
  <si>
    <r>
      <t xml:space="preserve">initiated discussion with TVEC, to develop </t>
    </r>
    <r>
      <rPr>
        <b/>
        <sz val="14"/>
        <rFont val="Calibri"/>
        <family val="2"/>
        <scheme val="minor"/>
      </rPr>
      <t>assessment tools</t>
    </r>
    <r>
      <rPr>
        <sz val="14"/>
        <rFont val="Calibri"/>
        <family val="2"/>
        <scheme val="minor"/>
      </rPr>
      <t xml:space="preserve"> and question bank for assessors.</t>
    </r>
  </si>
  <si>
    <t>• Initial discussion with the relevant expertise and initiate the pool team to identify and develop the assessment tools.
• Develop TOR to proceed the assignment/TA 
• Validate the TOR and expertise with the TA
• Conduct analysis session with the TVEC officials at the purpose of developing and revising the assessment tools.
• Develop and revise the assessment tools- conduct a workshop and finalize</t>
  </si>
  <si>
    <t>TVEC and Training Agencies</t>
  </si>
  <si>
    <t xml:space="preserve">
S4IG does not report expenditure on an activity/intervention  basis but by service contracts under skills models which work across training agencies and partners. Contract costs are then shared between program interventions and between program partner agencies (TVEC, SLTDA, NAITA, VTA, NYSC, SLITHM, FCCISL and 2 Private Training Institutions). Skills Planning supports all skills models supported by S4IG program and is shared across all agencies.
•	Costs for meetings and coordination and training including venue hire
•	Expenses for TVEC material printing and promotion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t>
  </si>
  <si>
    <t>• Develop online Training Content – hospitality and tourism E- Marketing/E-Tourism; self-paced online learning course.  Enterprise based Foundational Hospitality Skills, Safe Food handler certification course, Modular video-based safety &amp; security short course, Pandemic Preparedness Course adapted- based on the existing guidelines for training centres/providers, Internationally equivalent course for tour guides</t>
  </si>
  <si>
    <t>Pahee</t>
  </si>
  <si>
    <t>Ensure the completed training package of all the materials ( List of materials)</t>
  </si>
  <si>
    <t>• E-Tourism is already packaged/ FHS online training content is available but to be updated with the newly added modules. / Modular videos safety and security is in online and needs to be upgraded with the recommendations of DMC</t>
  </si>
  <si>
    <t>e-Tourism Training Manual</t>
  </si>
  <si>
    <r>
      <t xml:space="preserve"> contents </t>
    </r>
    <r>
      <rPr>
        <b/>
        <sz val="14"/>
        <rFont val="Calibri"/>
        <family val="2"/>
        <scheme val="minor"/>
      </rPr>
      <t>upgrading</t>
    </r>
    <r>
      <rPr>
        <sz val="14"/>
        <rFont val="Calibri"/>
        <family val="2"/>
        <scheme val="minor"/>
      </rPr>
      <t xml:space="preserve">  &amp;  </t>
    </r>
    <r>
      <rPr>
        <b/>
        <sz val="14"/>
        <rFont val="Calibri"/>
        <family val="2"/>
        <scheme val="minor"/>
      </rPr>
      <t>curriculum development</t>
    </r>
    <r>
      <rPr>
        <sz val="14"/>
        <rFont val="Calibri"/>
        <family val="2"/>
        <scheme val="minor"/>
      </rPr>
      <t xml:space="preserve"> in progress. </t>
    </r>
  </si>
  <si>
    <t>• Launching E-Tourism package with the wider partner collaboration
• Finalize the Safety and Security video module package with the support of SLTDA/DMC 
• Work in collaboration with the ICT in conversion of modules into online based modules 
• Identify and complete the course materials/Find the translation mode/ Develop TOR for the conversion into video modules</t>
  </si>
  <si>
    <t xml:space="preserve">
S4IG does not report expenditure on an activity/intervention basis but by service contract under each skills model which work across training agencies and partners. Contract costs are then shared between program interventions and between program partner agencies (TVEC, SLTDA, NAITA, VTA, NYSC, SLITHM, FCCISL and 2 Private Training Institutions). Expenditure is shared between agencies and interventions.
•	Expenses for material printing and promotion
•	Model case story design and “How to Guide” workshop including accommodation and venue hire.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t>
  </si>
  <si>
    <t>Skills for Destination Development Model &amp; Skills for Business Improvement Model.</t>
  </si>
  <si>
    <t>e-Tourism Online Course</t>
  </si>
  <si>
    <t>Safety and Security Assessment</t>
  </si>
  <si>
    <t>Safety and Security Work Book</t>
  </si>
  <si>
    <t>• Inclusion Toolkit developed and distributed to support training delivery, assessment and MIS</t>
  </si>
  <si>
    <t>• Jointly develop TOR with TVEC
• The sub-committee at TVEC will be well awarded about the curriculum innovation and the ToR needs to be aligned with the emerging inclusion related gaps. 
• Select, hire a suitable experienced candidates as a resource pool to undertake the assignment
• Conduct Need assessment for the accessibility of online courses -demand
• Develop the online training content - Discussion with Model leads/ICT/ TVEC</t>
  </si>
  <si>
    <t xml:space="preserve">• A ToR is in draft level to be enriched with more requirements to hire relevant expertise to develop the toolkit. </t>
  </si>
  <si>
    <r>
      <rPr>
        <sz val="14"/>
        <color rgb="FF000000"/>
        <rFont val="Calibri"/>
        <family val="2"/>
      </rPr>
      <t xml:space="preserve">• A  sub-committee has been formed with TVEC to expedite the concept note and TOR for </t>
    </r>
    <r>
      <rPr>
        <b/>
        <sz val="14"/>
        <color rgb="FF000000"/>
        <rFont val="Calibri"/>
        <family val="2"/>
      </rPr>
      <t>inclusion toolkit</t>
    </r>
    <r>
      <rPr>
        <sz val="14"/>
        <color rgb="FF000000"/>
        <rFont val="Calibri"/>
        <family val="2"/>
      </rPr>
      <t xml:space="preserve"> development and roll out.</t>
    </r>
  </si>
  <si>
    <t>• Conduct National and regional study on identifying barriers and transformative approaches for women and people from marginalized groups in skills development and career paths in tourism
• Joint study / research on tourism informal sector, Development of visitor experience model and best practices for visitor management in tourist destinations. The findings of the above studies will inform the lacking and need of potential areas for improvement. To create an inclusive enabling environment tool, modules, short courses will be developed to enhance the inclusion toolkit and a how to do document.
• Conduct a situational analysis within TVEC and identify the key areas to be considered during the development of inclusion toolkit (developing inclusive criteria to attract more diverse participants, pastoral care systems to be considered, inclusive checklists, identify and promote diversified champions, identifying reasonable accommodations, preventing dropouts, successful case stories of diverse students, etc.)
• Presenting and finalizing the key areas to be considered in the toolkit based on the experience and need of TVET system
• Consult and work with the TVEC ICT Director/NVQ on the strategy of developing the need assessment -online course
• Develop the content and assessment criteria with the support of TA and submit for the final validation and approval</t>
  </si>
  <si>
    <t xml:space="preserve"> TVEC and Training Agencies</t>
  </si>
  <si>
    <t xml:space="preserve">TVEC, S4IG </t>
  </si>
  <si>
    <t xml:space="preserve">
S4IG does not report expenditure on an activity basis but by contract which work across training agencies and partners supporting adoption or implementation of skills models. Contract costs are then shared between program interventions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</si>
  <si>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Skills for Workforce Development Model</t>
  </si>
  <si>
    <r>
      <rPr>
        <sz val="14"/>
        <color rgb="FF000000"/>
        <rFont val="Calibri"/>
        <family val="2"/>
      </rPr>
      <t xml:space="preserve">• Create Training and Career Pathways for Hospitality workforce (Cookery NVQ Levels 2,3,4 and 5), </t>
    </r>
    <r>
      <rPr>
        <sz val="14"/>
        <color rgb="FFFF0000"/>
        <rFont val="Calibri"/>
        <family val="2"/>
      </rPr>
      <t>particularly for women and those looking for overseas employment</t>
    </r>
  </si>
  <si>
    <t xml:space="preserve">•Developing the career pathways for the hospitality courses </t>
  </si>
  <si>
    <t>• Had initial discussion with S4IG Team and created the responsible pool team to develop the proposal</t>
  </si>
  <si>
    <t>• Proposal submitted for the review
• TVEC has advised S4IG to work with the career guidance steering committee at the national level. Program has initiated an industry exposure program for hospitality and tourism students with the tourism sector - at design stage</t>
  </si>
  <si>
    <t xml:space="preserve">• Discussion with the TVEC team/Industry experts/CG officers to plan out the comprehensive process 
• Develop TOR to proceed the assignment/TA 
• Submission of the pathways ladder to TVEC and agreeing the process for the standardization
</t>
  </si>
  <si>
    <t xml:space="preserve">S4IG does not report expenditure on an activity/intervention basis but by service contract which supports training agencies and partners. Contract costs are then shared across program interventions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</si>
  <si>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r>
      <rPr>
        <sz val="14"/>
        <color rgb="FF000000"/>
        <rFont val="Calibri"/>
        <family val="2"/>
      </rPr>
      <t xml:space="preserve">• Design/Facilitate sustainable PPP modalities to improve the relevance of training and improve employment outcomes and income levels for trainees (new entrants and existing workforce), </t>
    </r>
    <r>
      <rPr>
        <sz val="14"/>
        <color rgb="FFFF0000"/>
        <rFont val="Calibri"/>
        <family val="2"/>
      </rPr>
      <t>particularly women and persons with disabilities.</t>
    </r>
    <r>
      <rPr>
        <sz val="14"/>
        <color rgb="FF000000"/>
        <rFont val="Calibri"/>
        <family val="2"/>
      </rPr>
      <t xml:space="preserve"> </t>
    </r>
  </si>
  <si>
    <t>Niroshan</t>
  </si>
  <si>
    <t>Developing a strategy to enhance training and placement of women and Persons with disabilities enhancing work of TVEC with ELTP program (YMCA)</t>
  </si>
  <si>
    <t>A strategy to be  developed with TVEC and Training Agencies, to engage the private sector to support inclusion and the skills development system esp. in this post-economic crisis situation.</t>
  </si>
  <si>
    <t>Training Agencies and Private Sector Partners</t>
  </si>
  <si>
    <t xml:space="preserve">Training Agencies/Providers and Industry Partners </t>
  </si>
  <si>
    <t xml:space="preserve">S4IG does not report expenditure on an activity/intervention basis but by service contract which works across training agencies and partners supporting adoption of a skills model. Contract costs are shared between program interventions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</si>
  <si>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Skills for Business Improvement Model</t>
  </si>
  <si>
    <t xml:space="preserve">S4IG Technical Assistance to National Tour Guides System Design &amp; Prototype </t>
  </si>
  <si>
    <r>
      <rPr>
        <sz val="14"/>
        <color rgb="FF000000"/>
        <rFont val="Calibri"/>
        <family val="2"/>
      </rPr>
      <t xml:space="preserve">• Development of modular training </t>
    </r>
    <r>
      <rPr>
        <sz val="14"/>
        <color rgb="FFFF0000"/>
        <rFont val="Calibri"/>
        <family val="2"/>
      </rPr>
      <t xml:space="preserve"> (enabling women and persons with disabilities)</t>
    </r>
    <r>
      <rPr>
        <sz val="14"/>
        <color rgb="FF000000"/>
        <rFont val="Calibri"/>
        <family val="2"/>
      </rPr>
      <t xml:space="preserve"> for Tour Guides for SLITHM, TVEC, Higher Education accreditation. Upgraded/improved National/Area Tourism Guide skills in accordance with the SLTDA/Industry requirements </t>
    </r>
  </si>
  <si>
    <t>Marina</t>
  </si>
  <si>
    <t>Shakthi</t>
  </si>
  <si>
    <t>• Facilitate the development of an internationally recognized tour guiding course, based on the comprehensive survey, with the support of Tourism key stakeholders and tour operators to support and guide the (SLITHM MOU)
• Conduct a brainstorming session with members of the reference group to better understand the course's intensity and the students' selection criteria.</t>
  </si>
  <si>
    <t>• MOU signed with SLITHM and SLTDA. A detailed proposal and TOR have been developed
• The developed documents are being reviewed through a sub-committee. Industry partners are being identified to support women guide development and apprenticeship styled program.</t>
  </si>
  <si>
    <t>• Prepare new modules to support tour guides and ensure these are available to support professional development for all existing Sri Lankan National Tour Guides/Chauffer Guides/Area/Site Guides (SLTDA MOU &amp; SLITHM MOU) 
• Tour guide course development will take a total of 10 months, including two months of planning, six months of course development, and testing and validation for two months. 
• The revised national tour guide curriculum to be tested for a group of 20 existing guides or students of SLITHM
• SLTDA media unit launch a media campaign to recruit more women, people with disabilities, and other marginalized groups to become National Tour Guides/Chauffer Guides/Area/Site Guides building on the work of the Reference Committee and the Pilot program supporting 20 female guides.
• Support a pilot program supporting the development of 20 female tour guides to be implemented in partnership with national and international tour operators/companies (SLTDA MOU)
• In collaboration with industry partners, S4IG will support the recruitment and placement of at least 20 female tour guides to complete the revised training, which includes an internship component (SLITHM)</t>
  </si>
  <si>
    <t>SLTDA, SLITHM</t>
  </si>
  <si>
    <t xml:space="preserve">
S4IG does not report expenditure on an activity/intervention basis but by service contracts which work across training agencies and partners adopting skills models. Service contract costs are then shared between program interventions and between program partner agencies (TVEC, SLTDA, NAITA, VTA, NYSC, SLITHM, FCCISL and 2 Private Training Institutions) for progress reporting.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</si>
  <si>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r>
      <rPr>
        <sz val="14"/>
        <color rgb="FF000000"/>
        <rFont val="Calibri"/>
        <family val="2"/>
      </rPr>
      <t xml:space="preserve">• Develop/improve practice standards, licensing,  registration of tour guides for SLTDA. Train trainers to support professional development of Tour Guides in Sri Lanka using modular training and support quality assurance systems are functioning. </t>
    </r>
    <r>
      <rPr>
        <sz val="14"/>
        <color rgb="FFFF0000"/>
        <rFont val="Calibri"/>
        <family val="2"/>
      </rPr>
      <t xml:space="preserve">Technical assistance will support development of women tour guides as well as opportunities for persons with disabilities. </t>
    </r>
  </si>
  <si>
    <t>Suriya/Jayathas</t>
  </si>
  <si>
    <t>• SLTDA research department conducts comprehensive surveys on tour guide numbers, languages, tourist market, visitor mass and trend, future visitor forecast, and so on in order to make rational decisions. (SLTDA MOU)</t>
  </si>
  <si>
    <t>• Arrangement with SLTDA, SLITHM, S4IG to develop a standardized registration system for the tourism industry is ongoing. A TOR to asses the current situation of tour guiding in SL is to be launched.</t>
  </si>
  <si>
    <t>• Create a quality assurance system in which visitors can evaluate and report their experiences, allowing the SLTDA to identify poor performance and/or noncompliant tour guides.
• Review and strengthen registration system supporting all National Tour Guides/Chauffer Guides/Area/Site Guides.</t>
  </si>
  <si>
    <t xml:space="preserve">	
S4IG does not report expenditure on an activity/intervention basis but by service contracts which work across training agencies and partners implementing skills models. These contract costs are then shared equally between program interventions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</si>
  <si>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Skills for Destination Development Model.</t>
  </si>
  <si>
    <t>S4IG Technical Assistance HR Toolkit Design &amp; Piloting</t>
  </si>
  <si>
    <t xml:space="preserve">• Prepare HR Toolkit for SLTDA to review and validate to support demand for improved HR practices- Hospitality and Tourism sector. (tool kit supports enterprises with modern HR advisory supporting multiskilling, flexible working hours, customer focussed work practices and work organisation that improves inclusion and opportunities for women)  </t>
  </si>
  <si>
    <t>• A steering committee consisting experienced HR personnel’s will be hired and the existing toolkit will be reviewed according to the emerging need of the country and betterment of MSMEs
• A consultant to be hired as a writer and be linked with the steering committee and updated according to the requirement</t>
  </si>
  <si>
    <t xml:space="preserve">• The toolkit content was reviewed and edited by the HR Professional entity CIPM
• Based on their recommendations 2 key areas were incorporated within the existing toolkit (training &amp; development &amp; Grievance handling)
• The toolkit already shared with SLTDA and a focal point has been appointed for the expediting the toolkit
</t>
  </si>
  <si>
    <r>
      <rPr>
        <b/>
        <sz val="14"/>
        <color rgb="FF000000"/>
        <rFont val="Calibri"/>
        <family val="2"/>
      </rPr>
      <t xml:space="preserve">• </t>
    </r>
    <r>
      <rPr>
        <sz val="14"/>
        <color rgb="FF000000"/>
        <rFont val="Calibri"/>
        <family val="2"/>
      </rPr>
      <t xml:space="preserve">Based on Phase1 experience, a HR toolkit has been developed. Need to align to current economic situation - how </t>
    </r>
    <r>
      <rPr>
        <b/>
        <sz val="14"/>
        <color rgb="FF000000"/>
        <rFont val="Calibri"/>
        <family val="2"/>
      </rPr>
      <t>enterprises can improve performance</t>
    </r>
    <r>
      <rPr>
        <sz val="14"/>
        <color rgb="FF000000"/>
        <rFont val="Calibri"/>
        <family val="2"/>
      </rPr>
      <t xml:space="preserve">. Centre for Personnel Management </t>
    </r>
    <r>
      <rPr>
        <b/>
        <sz val="14"/>
        <color rgb="FF000000"/>
        <rFont val="Calibri"/>
        <family val="2"/>
      </rPr>
      <t>(</t>
    </r>
    <r>
      <rPr>
        <sz val="14"/>
        <color rgb="FF000000"/>
        <rFont val="Calibri"/>
        <family val="2"/>
      </rPr>
      <t>CIPM</t>
    </r>
    <r>
      <rPr>
        <b/>
        <sz val="14"/>
        <color rgb="FF000000"/>
        <rFont val="Calibri"/>
        <family val="2"/>
      </rPr>
      <t>)</t>
    </r>
    <r>
      <rPr>
        <sz val="14"/>
        <color rgb="FF000000"/>
        <rFont val="Calibri"/>
        <family val="2"/>
      </rPr>
      <t xml:space="preserve">- bringing in HR industry professional body to support the intervention.
</t>
    </r>
  </si>
  <si>
    <t xml:space="preserve">• Each key area of the toolkit (11 components) will be converted into reader friendly document (factsheet, guidelines, manual &amp; video modules) and embedded with the relevant existing curriculums
• A how to do guide will be developed to ensure the effective implementation for the HR toolkit/procedures
</t>
  </si>
  <si>
    <t>1st Jan 2022</t>
  </si>
  <si>
    <t>30th June 2022</t>
  </si>
  <si>
    <t>SLTDA, CIPM</t>
  </si>
  <si>
    <t>SLTDA, Tourism Enterprises and Industry Partners</t>
  </si>
  <si>
    <t xml:space="preserve">S4IG does not report expenditure on an activity/intervention basis but by service contract which supports training agencies and partners to adopt skills models. These contract costs are then shared between program interventions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</si>
  <si>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Skills for Workforce Development and Skills for Business Improvement Models.</t>
  </si>
  <si>
    <r>
      <t xml:space="preserve">• Train SLTDA and CIPM staff to plan the strategic operation of the toolkit while the MSMEs are applying for the registration renewal process 
• Assist SLTDA to support improvements in HR systems to be implemented in MSMEs to </t>
    </r>
    <r>
      <rPr>
        <sz val="14"/>
        <color rgb="FFFF0000"/>
        <rFont val="Calibri"/>
        <family val="2"/>
        <scheme val="minor"/>
      </rPr>
      <t>reduce HR related constraints and barriers preventing gainful employment by women and persons with disabilities across the sector</t>
    </r>
    <r>
      <rPr>
        <sz val="14"/>
        <color theme="1"/>
        <rFont val="Calibri"/>
        <family val="2"/>
        <scheme val="minor"/>
      </rPr>
      <t xml:space="preserve">. 
• Support SLTDA to conduct awareness and validation workshop comprising MSMEs across the tourism and hospitality sector
</t>
    </r>
  </si>
  <si>
    <t>• Provide Technical guidance and support to understand the best practices of HR applications from elsewhere and contextualize according to current demand and situation of the MSMEs
• Provide technical guidance to develop a scoring card system for assessing the strength of the HR practices within businesses, so SLTDA could use the tool to assess and promote HR practices using the assessing mechanism during the renewal of enterprise licenses.</t>
  </si>
  <si>
    <t>• Formation of Steering Committee at SLTDA with the combination of different expertise (labor department, HR specialist, etc.)
• During the review process the steering committee to analyses and explore best practices from elsewhere how the effective system can be embedded within the existing licensing renewing system with the support of SLTDA and other expertise"
• Piloting the systems through Business Coaching and other relevant models
• Capture the significant change stories / Business cases to promote the product as an approach to deliver / embed HR in MSMEs</t>
  </si>
  <si>
    <t>1st Mar 2022</t>
  </si>
  <si>
    <t xml:space="preserve">S4IG does not report expenditure on an activity basis but by contract which work across training agencies and partners. Contract costs are then shared between program interventions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</si>
  <si>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 xml:space="preserve">S4IG Technical Assistance to Supporting Skills for Destination Development Prototyping </t>
  </si>
  <si>
    <r>
      <rPr>
        <sz val="14"/>
        <color rgb="FF000000"/>
        <rFont val="Calibri"/>
        <family val="2"/>
      </rPr>
      <t xml:space="preserve">• Establish a Steering Committee to support skills development for </t>
    </r>
    <r>
      <rPr>
        <sz val="14"/>
        <color rgb="FFFF0000"/>
        <rFont val="Calibri"/>
        <family val="2"/>
      </rPr>
      <t>improved regional inclusive destination development in tourism.</t>
    </r>
    <r>
      <rPr>
        <sz val="14"/>
        <color rgb="FF000000"/>
        <rFont val="Calibri"/>
        <family val="2"/>
      </rPr>
      <t xml:space="preserve"> </t>
    </r>
  </si>
  <si>
    <t>• Facilitate the formation of a Tour Guide Reference Committee (TGRC) to review tour guide standards with industry, registration requirements, recruitment &amp; licensing system, and other compliance obligations with government laws and industry good practice standards, and to draft tour guide code of conduct, and guide the development of training modules to support tour guide development. S4IG to engage national and international experts (SLITHM MOU)
• Drafting a TOR for the national reference group, facilitating and guiding the same during the tour guide development curriculum.  Members of the Reference group will be determined by SLITHM, SLTDA, and S4IG (SLITHM MOU)</t>
  </si>
  <si>
    <t xml:space="preserve">• Strategic Reference Group (SRG)is being established to discuss Skills for destination priorities. </t>
  </si>
  <si>
    <t>• Organize a series of webinars (at least 5) with experts from the Reference Group and others from Australia, South Africa, Thailand, and other countries on international tour guiding practices, principles, and to gain insights on how these examples have improved the returns from the tourism sector to generate inclusive economic growth outcomes.</t>
  </si>
  <si>
    <t>SLTDA</t>
  </si>
  <si>
    <t xml:space="preserve">
S4IG does not report expenditure on an activity/intervention intervention  basis but by service contracts which work across training agencies and partners to support implementation of a skills model(s). Contract costs are then shared between program interventions and between program partner agencies (TVEC, SLTDA, NAITA, VTA, NYSC, SLITHM, FCCISL and 2 Private Training Institutions). This equal divisionism used because the technical assistance is supporting agencies with the skills model not just an activity.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</si>
  <si>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Skills for Destination Development.</t>
  </si>
  <si>
    <t>• Improve/develop a Tourism Event Management Course for accreditation with TVEC or Higher Education.</t>
  </si>
  <si>
    <t xml:space="preserve">• Development of proposal &amp; identify suitable course developer to review the existing event Management course. </t>
  </si>
  <si>
    <t xml:space="preserve">• Existing tourism event management course to be reviewed with SLITHM. </t>
  </si>
  <si>
    <t>N/A</t>
  </si>
  <si>
    <t xml:space="preserve">
S4IG does not report expenditure on an activity basis but by service contracts which work across training agencies and partners. Contract costs are then shared between program interventions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</si>
  <si>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 xml:space="preserve">Skills for Destination Development Model. </t>
  </si>
  <si>
    <t xml:space="preserve">• Develop Inclusive Materials/content for Destination Promotion/Marketing &amp; Communication strategies Developed and Applied. </t>
  </si>
  <si>
    <t>Taniya</t>
  </si>
  <si>
    <t>• Review and Update the existing materials/content related to destination promotion</t>
  </si>
  <si>
    <t xml:space="preserve">• Marketing &amp; Communication subcommittee formed under SLTDA to develop plans </t>
  </si>
  <si>
    <t xml:space="preserve">
S4IG does not report expenditure on an activity basis but by contract which work across training agencies and partners. Contract costs are then shared between program interventions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</si>
  <si>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 xml:space="preserve">• Develop Inclusive skills systems (occupational and planning) for enabling destination development </t>
  </si>
  <si>
    <t xml:space="preserve">•Brainstorming session with relevant industry representatives to Develop Inclusive skills systems (occupational and planning) for enabling destination development </t>
  </si>
  <si>
    <t xml:space="preserve">• Implementation will be based on the SRG Recommendations </t>
  </si>
  <si>
    <t>31st Dec 2024</t>
  </si>
  <si>
    <t xml:space="preserve">
S4IG does not report expenditure on an activity basis but by service contracts which work across training agencies and partners supporting implementation of a skills model. These costs are then shared between program interventions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</si>
  <si>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 xml:space="preserve">• S4IG Assistance to Conduct a feasibility study for Setting up a travel service training centre for PWDs with SLITHM </t>
  </si>
  <si>
    <t>Sharanya</t>
  </si>
  <si>
    <t xml:space="preserve">• ACTIVITY REVISED   DURING THE MOU/ WORKPLAN REVIEW </t>
  </si>
  <si>
    <r>
      <rPr>
        <b/>
        <sz val="14"/>
        <color rgb="FF000000"/>
        <rFont val="Calibri"/>
        <family val="2"/>
      </rPr>
      <t xml:space="preserve">S4IG’s advisory services will be conducted in three phases:
</t>
    </r>
    <r>
      <rPr>
        <sz val="14"/>
        <color rgb="FF000000"/>
        <rFont val="Calibri"/>
        <family val="2"/>
      </rPr>
      <t xml:space="preserve">
• Phase 1 (January-May 2023w; 5 months): 
• Disability Inclusion Assessment (including an accessibility audit) of the two selected Provincial Colleges, resulting in the co-development of a roadmap aiming to increase the number of students with disabilities in SLITHM’s courses. 
• Phase 2 (June 2023-December 2024; 16 months): Implementation of the roadmap for disability inclusion
• Phase 3 (Jan – July 2024; 3 months): Showcasing the disability-inclusive practices implemented during the Phase 2 across all the SLITHM’s Provincial Colleges and other public training institutions</t>
    </r>
  </si>
  <si>
    <t>SLITHM, Industry Partners</t>
  </si>
  <si>
    <t xml:space="preserve">
S4IG does not report expenditure on an activity/intervention basis but by service contracts which work across training agencies and partners supporting implementation of a skills model. Contract costs are then shared between program interventions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</si>
  <si>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r>
      <rPr>
        <sz val="14"/>
        <color rgb="FF000000"/>
        <rFont val="Calibri"/>
        <family val="2"/>
      </rPr>
      <t xml:space="preserve">• S4IG </t>
    </r>
    <r>
      <rPr>
        <b/>
        <sz val="14"/>
        <color rgb="FF000000"/>
        <rFont val="Calibri"/>
        <family val="2"/>
      </rPr>
      <t>modelling and learning</t>
    </r>
    <r>
      <rPr>
        <sz val="14"/>
        <color rgb="FF000000"/>
        <rFont val="Calibri"/>
        <family val="2"/>
      </rPr>
      <t xml:space="preserve"> contributes to strengthening the national TVET systems </t>
    </r>
    <r>
      <rPr>
        <b/>
        <sz val="14"/>
        <color rgb="FF000000"/>
        <rFont val="Calibri"/>
        <family val="2"/>
      </rPr>
      <t>quality standards,</t>
    </r>
    <r>
      <rPr>
        <sz val="14"/>
        <color rgb="FF000000"/>
        <rFont val="Calibri"/>
        <family val="2"/>
      </rPr>
      <t xml:space="preserve"> inclusiveness and their implementation</t>
    </r>
  </si>
  <si>
    <t>S4IG Technical Assistance to Foundational Hospitality Skills - Design/Piloting/ Scale out (2022)</t>
  </si>
  <si>
    <t xml:space="preserve">Ragu  </t>
  </si>
  <si>
    <t>NAITA, VTA, training Providers and Industry Partners</t>
  </si>
  <si>
    <t>NAITA, VTA, Industry Partners and Private Training Providers</t>
  </si>
  <si>
    <t>• Conduct a comparative study on S4IG’S FHS course module/ curriculum with existing hospitality sector foundation course materials and align the national competency standard</t>
  </si>
  <si>
    <t>Mathi</t>
  </si>
  <si>
    <t>• Conducted a Comparative study comparing the NAITA training module against the module S4IG developed. As a result few additional modules identified to be developed such as Bartender, Basic Soups and Sauces, Prepare ethnic foods &amp; Bartender -Open, arrange and close the bar. Serve beverages &amp; snacks and settle the bill (Hot beverage already covered in the textbook). Receptionist Apply workplace literacy and numeracy, Handle communication system &amp; Keep records</t>
  </si>
  <si>
    <t>• The additional module development at the progress stage</t>
  </si>
  <si>
    <t>31st Mar 2022</t>
  </si>
  <si>
    <t xml:space="preserve">In FY 20/21 and FY 21/22 S4IG Conducted a Comparative study comparing the NAITA training module against the module S4IG developed. As a result, few additional modules identified to be developed such as Bartender, Basic Soups and Sauces, Prepare ethnic foods &amp; Bartender -Open, arrange and close the bar. Serve beverages &amp; snacks and settle the bill (Hot beverage already covered in the textbook). Receptionist Apply workplace literacy and numeracy, Handle communication system &amp; Keep records. Additional TA costs have been divided equally between partners.
S4IG does not report expenditure on an activity/intervention basis but by services contracts which work across training agencies and partners supporting implementation of a skills model. Contract costs are then shared between program interventions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</si>
  <si>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Skills for Workforce Development Model.</t>
  </si>
  <si>
    <t>• Intermediate Outcome: Models to strengthen *inclusive TVET and tourism systems are piloted, adapted and scaled out where possible</t>
  </si>
  <si>
    <r>
      <t xml:space="preserve">Train Trainers from government Training Agencies and Industry to Deliver the Foundational Hospitality skills course in Center based training (CBT), On Line and Enterprise based training (EBT) in all three languages, </t>
    </r>
    <r>
      <rPr>
        <sz val="14"/>
        <color rgb="FFFF0000"/>
        <rFont val="Calibri"/>
        <family val="2"/>
        <scheme val="minor"/>
      </rPr>
      <t xml:space="preserve">to improve participation by women and to refresh/upskill the existing workforce. </t>
    </r>
  </si>
  <si>
    <t>Ragu</t>
  </si>
  <si>
    <t xml:space="preserve">• Support NAITA to advertise based on the TOR and recruit through an interview process tourism and hospitality based potential candidates as master trainers: while selecting the trainers prioritize women and persons with disabilities. 
• Support NAITA to conduct TOT course for master trainers in the regions where NAITA has the training facilities) to train owners and managers of the tourism and hospitality industry (specially from MSMEs in the region)
• Facilitate NAITA to conduct a course assessment and fix the cost for 10 days owner manager certified trainer program 
• Conduct an assessment for existing and future demand for Foundational Hospitality Skills development requirements 
• Support NAITA to establish a database for tracking the progress of Certified Industry Trainers and the numbers of employees they trained.
• Identify and use industry expert as Influencers to promote FHS course and resources among SMES/Tourism Forum 
• Link past trainees who completed FHS course in Phase 1 to access certificate from NAITA.
• Working with TVEC to create awareness and explore the opportunities of FHS through Wise Women Forum of TVEC   </t>
  </si>
  <si>
    <t>• Based on set criteria, selection of Participants who have experience in the tourism industry ( 18 - 13 M, 05 F) for the Master Trainer  TOT  Completed.</t>
  </si>
  <si>
    <t xml:space="preserve"> • It is scheduled to be conducted on the 2nd Week of September. During this training, TOT module to be developed and  used for the future training.</t>
  </si>
  <si>
    <t>• Continue to facilitate to NAITA to conduct the Certified Industry Trainer Course at the selected Training center and ensure more women become as Certified Workplace Trainer                                                                                                                                                                                                                                                                                                                          
• Facilitate NAITA to roll out the Foundational Hospitality Skills using Certified Trainers to support industry recovery across the hospitality and tourism sector while providing flexible learning opportunities for new entrants including young women and persons with disabilities seeking employment and for the existing workforce 
• Working with NAITA to develop a system to issue certification to the employers (Owners/Managers) who trained by the Workplace master trainers
• Review the Assessor book/revise if necessary; include the units of Inclusion and a shorter and important sections of Pandemic concepts with the support from TVEC 
• Implementation of Actions plan drawn from the Demand Survey in order to promote FHS among SMEs especially women and Persons with Disabilities 
• Continue to support Influencers to promote FHS course and resources among SMEs and Tourism Forums.       
• Link Women forums and Associations in Hospitality Sectors with NAITA/ NYSC to offer Certified Industry Trainer course ensuring more women are trained on FHS
• Looking for Private Training providers to explore opportunities to conduct the FHS course at their centers</t>
  </si>
  <si>
    <t>30th Nov 2024</t>
  </si>
  <si>
    <t>NAITA, VTA Industry Partners and Private Training Providers</t>
  </si>
  <si>
    <r>
      <t xml:space="preserve">Train NAITA/VTA/Training Provider staff to Deliver the Foundational Hospitality skills course online using online assessment and the use of learner portfolios to </t>
    </r>
    <r>
      <rPr>
        <sz val="14"/>
        <color rgb="FFFF0000"/>
        <rFont val="Calibri"/>
        <family val="2"/>
        <scheme val="minor"/>
      </rPr>
      <t>improve employment relevance and increased participation from women and rural and remote communities in tourism areas.</t>
    </r>
    <r>
      <rPr>
        <sz val="14"/>
        <rFont val="Calibri"/>
        <family val="2"/>
        <scheme val="minor"/>
      </rPr>
      <t xml:space="preserve"> </t>
    </r>
  </si>
  <si>
    <t>• Support NAITA to continue to deliver Online course at the district Centers (in both Sinhala and Tamil language through NAITA Learning portal and ensure the participants receive NAITA Certificate after online assessment.  
• Work with FCCISL and Other Institutions to identify the past FHS Trainees and link them through learner portfolios to improve employment relevance</t>
  </si>
  <si>
    <t xml:space="preserve">• Online LMS portal already launched, 59 participants completed online Course. </t>
  </si>
  <si>
    <t xml:space="preserve">
S4IG does not report expenditure on an activity/intervention basis but by service contracts which work across training agencies and partners implementing skills models. Contract costs are then shared between program interventions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</si>
  <si>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Skills for Workforce Development Model &amp; Skills for Business Improvement Model.</t>
  </si>
  <si>
    <t xml:space="preserve">Advocate to Release a circular that introduces the mandatory requirement that a trainee has to complete the online/ center/ workplace based foundational hospitality course who enter into NAITA for any tourism &amp; hospitality course creating a training and career pathway to higher occupational and income earning employment outcomes –  trainees, new entrants &amp;  upskilling workforce </t>
  </si>
  <si>
    <t xml:space="preserve">Tanya </t>
  </si>
  <si>
    <t xml:space="preserve">Work with TVEC to full filling the requirements for FHS course accreditation  </t>
  </si>
  <si>
    <r>
      <rPr>
        <sz val="14"/>
        <color rgb="FF000000"/>
        <rFont val="Calibri"/>
        <family val="2"/>
      </rPr>
      <t xml:space="preserve">• TVEC recommends  the course name to be </t>
    </r>
    <r>
      <rPr>
        <b/>
        <sz val="14"/>
        <color rgb="FF000000"/>
        <rFont val="Calibri"/>
        <family val="2"/>
      </rPr>
      <t>"Multiskills in Hospitality and Tourism"</t>
    </r>
    <r>
      <rPr>
        <sz val="14"/>
        <color rgb="FF000000"/>
        <rFont val="Calibri"/>
        <family val="2"/>
      </rPr>
      <t xml:space="preserve"> to obtain NCS. Modules on Finance &amp; HR management to be included </t>
    </r>
  </si>
  <si>
    <t>• Facilitate NAITA to create the circular; Foundational Hospitality Skills online course is mandatory for any student who wish to continue any courses in the Tourism and Hospitality
• Identify the successful women, person with disabilities and vulnerable group/ people who had an exceptional performance during their skills training; support NAITA to promote their own stories as a marketing tool</t>
  </si>
  <si>
    <t xml:space="preserve">
S4IG does not report expenditure on an activity/intervention basis but by services contract which work across training agencies and partners. Contract costs are then shared between program interventions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</si>
  <si>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r>
      <t xml:space="preserve">Strengthen NAITA/VTA/NYSC and Training Provider media and marketing unit to build their capacity / professional development to do social marketing, digital content creation; creating marketing leaflets; digital awareness programs. </t>
    </r>
    <r>
      <rPr>
        <sz val="14"/>
        <color rgb="FFFF0000"/>
        <rFont val="Calibri"/>
        <family val="2"/>
        <scheme val="minor"/>
      </rPr>
      <t xml:space="preserve">This assistance is linked to promoting S4IG supported models and the Supreme Chef Youth Edition Program, particularly enhancing improved participation by women in tourism skills development and employment. </t>
    </r>
  </si>
  <si>
    <t xml:space="preserve">Mathi </t>
  </si>
  <si>
    <t>Training and capacity building has been completed for agrency media staff to support content creation and videography.</t>
  </si>
  <si>
    <t>Televisual Trainer’s Guide</t>
  </si>
  <si>
    <t>• Further assistance and Guidance NAITA's media and marketing unit to build their capacity to do social marketing, digital content creation; creating marketing leaflets; digital awareness programs; A consultant or a marketing firm will be procured to NAITA to work with them for minimum of 6-9 month to initiate inclusive promotional materials to boost the participation of women and people  with disabilities.Workplace experience with industry experts is currnetly being undertaken filming the Supreme Chef Show.</t>
  </si>
  <si>
    <t>Skills for Destination Development Model</t>
  </si>
  <si>
    <t>Televisual Workbook</t>
  </si>
  <si>
    <t>Assess and issue the qualification – targets for new entrants and the upskilling of the workforce</t>
  </si>
  <si>
    <t>• Facilitate NAITA to use and own the content of Recognition of Prior Learning (RPL) documents and assessment tool prepared by S4IG.
• Support technically to NAITA to develop assessment matrix for other tourism and hospitality jobs in its value chain with the support of S4IG and TVEC
• Support NAITA to roll out training to the hospitality and tourism sector through a mobile training service with the support of Ceylon Transport Board (CTB)</t>
  </si>
  <si>
    <t>S4IG Technical Assistance to Professional Cookery Training - Design/Piloting/Scale out (2022 - 2023)</t>
  </si>
  <si>
    <t xml:space="preserve">• Training trainers and assessors from NAITA/VTA/NYSC and Training Providers and Industry (CGL) to pilot and deliver the industry validated Professional Cookery Course.  </t>
  </si>
  <si>
    <t>Gamini</t>
  </si>
  <si>
    <t>• Conduct TOT for Cookery Instructors of VTA, NAITA, NYSC, MIANI, and Don Bosco that support to build the capacity of TPs in order to plan and coordinate skills development in Cookery Sector
• Conduct another batch of TOT for the instructors attached to SLITHEM and other Private Training Providers 
• Support partners to roll out Professional Cookery course in their institutes with the support of necessary training materials and the soft copies to use them for the Training. 
• Working with TVEC to get the course accreditation to replicate the Model with the partners and other training providers in the country
• Working with CGL and TVEC to conduct Assessors training. The identified List of Assessors will be included into the TVEC system (AIP)
• Conduct rapid assessment among tourism industry to identify the demand for Professional Cookery and upskilling requirements- (Recommendations) 
• Execution of rapid assessment results and make plan the work as per the recommendation  
• Discussion with Sponsors to identify potential partnership to deliver adapted Professional Cookery course to support tourism recovery
• Working with CGL and TPs to find out alternatives for ingredients to speed up Cookery Course replications (Conduct the market survey to identify the suitable low-cost alternatives considering current economic crisis situation)
• Finalization of development Pastry, Bakery &amp; Confectionary Course then TOT Program for Instructors to conduct the course in their centers.</t>
  </si>
  <si>
    <t xml:space="preserve"> • All together 65 Cookery Instructors of VTA, NAITA, NYSC , MIANI and Dos Bosco trained in 03 batches </t>
  </si>
  <si>
    <t>• Work commenced with CGL to identify the suitable Professionals</t>
  </si>
  <si>
    <t xml:space="preserve">• Ensure to provide necessary technical support, monitoring and reporting the progress and developing case stories
• Working with TVEC to get the course accreditation to replicate the Model with the partners and other training providers in the country
• Support partners to roll out Pastry, Bakery &amp; Confectionary Course at their training centers
• Working with TVEC to get the course accreditation to replicate the Model with the partners and other training providers in the country
</t>
  </si>
  <si>
    <t xml:space="preserve">
S4IG does not report expenditure on an activity/intervention basis but by service contract which work across training agencies and partners to implement skills models. Service contract costs are then shared between program interventions and between program partner agencies (TVEC, SLTDA, NAITA, VTA, NYSC, SLITHM, FCCISL and 2 Private Training Institutions). Major program expenditure has been supporting professional cookery training package and the Supreme Chef TV program which has been shared across training agencies and across the interventions/actions specified in the NPD action plan.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</si>
  <si>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 xml:space="preserve">• Develop Industry specifications and Support to improve selected industry relevant kitchen facilities and assessment in Vocational Training Centers. </t>
  </si>
  <si>
    <t>Krishna</t>
  </si>
  <si>
    <t>Specifications developed with CGL and approved by Training Agencies</t>
  </si>
  <si>
    <t>• Kitchen renovations are in process. Developing standard training kitchen documentation for replication in other training centers - layout, equipment list and costs.</t>
  </si>
  <si>
    <t>• Making the Training Kitchen as a centre of excellence for Training Providers to get exposure, learn and replicate where appropriate.</t>
  </si>
  <si>
    <t xml:space="preserve">As Above
</t>
  </si>
  <si>
    <r>
      <rPr>
        <sz val="14"/>
        <color rgb="FF000000"/>
        <rFont val="Calibri"/>
        <family val="2"/>
      </rPr>
      <t xml:space="preserve">• Upskill 20 existing chef in each selected district from the industry to be Professional Cooks </t>
    </r>
    <r>
      <rPr>
        <sz val="14"/>
        <color rgb="FFFF0000"/>
        <rFont val="Calibri"/>
        <family val="2"/>
      </rPr>
      <t xml:space="preserve">ensuring improved opportunities for women </t>
    </r>
    <r>
      <rPr>
        <sz val="14"/>
        <color rgb="FF000000"/>
        <rFont val="Calibri"/>
        <family val="2"/>
      </rPr>
      <t>and Train a batch of 40 VTA trainers as Training of Trainers for Professional cookery, Pastry &amp; Bakery skills and Confectionery</t>
    </r>
  </si>
  <si>
    <t>• Working with Partners and Industry Associations for the selection of participants for upskilling existing chefs
• Conduct TOT Training for Upskilling training for the instructors attached with TPs to replicate the course
• Conduct upskills training course for 20 existing Chefs of the selected districts with the selected training centers for the PC Model (AIP).
• Sponsoring 20 Women and PWDs to upskill as to promote them as Chef to support recovery of Tourism Industry. 
• Working with CGL to customize a cookery module (about 5 days) suitable for Homestay and Guest Houses including the hygiene and important menu preparation (NEW).</t>
  </si>
  <si>
    <t xml:space="preserve">• Upskilling course already developed. </t>
  </si>
  <si>
    <t xml:space="preserve"> • Assessment to be developed - working with CGL and agencies to prepare implementation plan.</t>
  </si>
  <si>
    <t>Instructor guide</t>
  </si>
  <si>
    <r>
      <rPr>
        <sz val="14"/>
        <color rgb="FF000000"/>
        <rFont val="Calibri"/>
        <family val="2"/>
      </rPr>
      <t xml:space="preserve">• Partner with the Chef Guild Lanka to support the training delivery and assessment of professional cooks in Sri Lanka to International standards, </t>
    </r>
    <r>
      <rPr>
        <sz val="14"/>
        <color rgb="FFFF0000"/>
        <rFont val="Calibri"/>
        <family val="2"/>
      </rPr>
      <t>ensuring women in the industry have access and have skills recognised.</t>
    </r>
  </si>
  <si>
    <t>• Complete the industry recognized Assessment Criteria for the Trainees who are completing the NVQ 4 Cookery Course.</t>
  </si>
  <si>
    <r>
      <rPr>
        <sz val="14"/>
        <color rgb="FF000000"/>
        <rFont val="Calibri"/>
        <family val="2"/>
      </rPr>
      <t xml:space="preserve">• Entered into an agreement with CGL and  developing as detail  training session plans, The developed  training manuals were used to  conduct the </t>
    </r>
    <r>
      <rPr>
        <b/>
        <sz val="14"/>
        <color rgb="FF000000"/>
        <rFont val="Calibri"/>
        <family val="2"/>
      </rPr>
      <t>ToT for professional cookery instructors</t>
    </r>
    <r>
      <rPr>
        <sz val="14"/>
        <color rgb="FF000000"/>
        <rFont val="Calibri"/>
        <family val="2"/>
      </rPr>
      <t xml:space="preserve"> for NAITA and NYSC, VTA and Private Partners.</t>
    </r>
  </si>
  <si>
    <t>Chef Guild Lanka – (S4IG Service Provider to NAITA/ VTA/NYSC)</t>
  </si>
  <si>
    <t xml:space="preserve">• Curriculum development, training of government trainers, job placement service for those that complete CGL endorsed training course, supporting training and assessment services through partnership with training agencies. </t>
  </si>
  <si>
    <t>• Developed the International Standard Training Materials for the PC Training 
• Supported to develop the Functional English Training Materials for the Cookery and Pastry &amp; Bakery and Confectionary Students. Created a pool of resource as Trainer to deliver functional English course.</t>
  </si>
  <si>
    <t>• Started the Inclusive Professional Cookery Training course with two private Training Institutes namely MIANI and Don Bosco especially for Women and Persons with Disabilities</t>
  </si>
  <si>
    <t xml:space="preserve">• CGL to arrange On the Job Training and job placement once the institutional training completed.  CGL to set up a common platform such as WhatsApp/Facebook groups and collecting information regarding trained youth
• CGL to establish a MIS system to promote the membership among the students who are studying Professional Cookery and not registering with CGL.
</t>
  </si>
  <si>
    <t>CGL</t>
  </si>
  <si>
    <t>CGL, S4IG</t>
  </si>
  <si>
    <t xml:space="preserve">
S4IG expenditure report does not provide activity level items but instead provides reports on service contracts. CGL is a major service provider supporting professional cookery and Supreme Chef across the training agencies across Sri Lanka. The Services Contract costs are divided / shared between program interventions/activities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</si>
  <si>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Delivery of the Tourism Business Coaching Program Piloting (2022 – 2023)</t>
  </si>
  <si>
    <t>Train SLITHM trainers in selected Institutes selected to deliver coaching as a skill development course, fee for service.</t>
  </si>
  <si>
    <t xml:space="preserve">Seelan </t>
  </si>
  <si>
    <t xml:space="preserve">Sakthi </t>
  </si>
  <si>
    <t xml:space="preserve">TOT to be conducted  for SLITHM and other suitable Course providers </t>
  </si>
  <si>
    <t xml:space="preserve">• Signed MOU with SLITHM. Initial negotiation and discussion about coaching is complete. Implementation planning has commenced. </t>
  </si>
  <si>
    <t>SLITHM, FCCISL and Selected Universities</t>
  </si>
  <si>
    <t>SLITHM</t>
  </si>
  <si>
    <t xml:space="preserve">
S4IG does not report expenditure on an activity/intervention basis but by services contracts which work across training agencies and partners to support skills models. Service contract costs are then shared between program interventions and between program partner agencies (TVEC, SLTDA, NAITA, VTA, NYSC, SLITHM, FCCISL and 2 Private Training Institutions). In Professional Business Coaching private sector partners are also benefiting from coach licensing, training services and linkages with universities and professional associations (Tourism Alliance, CIPM and others). 	
•	Travel and workshop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</si>
  <si>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Assist SLITHM to produce accredited certification for the participants who compete the course with UGC and TVEC.</t>
  </si>
  <si>
    <t>Documenting the   requirements and suitability of accreditation  Professional Business Coaching Course  and finalizing the decision regarding the same</t>
  </si>
  <si>
    <t>• Initial planning completed via SLITHM - other stakeholders recommend coaching through the UGC is more effective. Working with 8 universities to deliver this business coaching course. Once tested any TVEC/UGC can deliver. Approval from 2 university Boards, course commences in September.</t>
  </si>
  <si>
    <t>• Promoting Professional Coaching Course and Services will be continued.  Discussions and meeting with Women and Person with Disability and sponsoring such individuals for Course and Service will be focused.</t>
  </si>
  <si>
    <t>As Above</t>
  </si>
  <si>
    <t>Provide coaching training and /or service  as part of SLITHM services to tourism business especially MSMEs and those owned and operated by women.</t>
  </si>
  <si>
    <t xml:space="preserve">SLITHM agreed to introduce Coaching Course as their service </t>
  </si>
  <si>
    <t xml:space="preserve">• Professional Business Coaching Training to commence once obtained course accreditation. </t>
  </si>
  <si>
    <t>E Tourism for Managers and Small Business in Tourism  Piloting (2022 – 2023)</t>
  </si>
  <si>
    <t>• Validated/Accredited E-Tourism training is available for tourism enterprises that can be delivered flexibly on-line or in an ICT classroom managed by SLITHM and other Training Providers with ICT facilities and capacity (VTA etc.).</t>
  </si>
  <si>
    <t xml:space="preserve">• TOT program to be provided for the selected Training providers who are willing to scale out to the MSMEs who want to improve their performance and increase their income in their business (SLITHM MOU).  In the meantime, conduct an assessment with the MSMEs, especially with the focus on inclusive women-owned (Women Surfers, beauty salon owners, Homestays &amp;, etc.) to see their requirements ( Which module they want out of 
TVEC recognition of the course (NCS/Flexible learning module/ Report of achievement)
</t>
  </si>
  <si>
    <t xml:space="preserve">• LMS is ready to launch with SLITHM/other training providers to provide flexible online e-tourism modules or ICT classroom-based training ( SLITHM MOU) Reviewing &amp; updating the version.                                                       The facilitator Guide booklet is available for the trainers to access and participate and deliver the course
• Sharing e- tourism related information and promoting the Course for other agencies 
• Contacted Asian development Bank and shared Basic information about E-Tourism and other courses. ADB greed to include S4IG  materials  to their Beneficiaries in Galle and Kandy Districts </t>
  </si>
  <si>
    <r>
      <rPr>
        <b/>
        <sz val="14"/>
        <color rgb="FF000000"/>
        <rFont val="Calibri"/>
        <family val="2"/>
      </rPr>
      <t>• Manual and platform</t>
    </r>
    <r>
      <rPr>
        <sz val="14"/>
        <color rgb="FF000000"/>
        <rFont val="Calibri"/>
        <family val="2"/>
      </rPr>
      <t xml:space="preserve"> have been developed, will be launched by SLITHM and it will be available for printing and for the Trainers to get the guidance to deliver the course.</t>
    </r>
  </si>
  <si>
    <t xml:space="preserve">• Support SLITHM in costing the E Tourism Self-paced learning course by using a business consultant (TA) so that it can be delivered in SLITHM regional centres.
• According to the above assessment, make available the learning course for the participants ( Pilot with three groups NCP, EP, and Nationally with SLITHM ( SLITHM MOU) ( Sponsoring 50% seats for inclusive )  to Produce skilled and capable E Tourism experts from the owners and managers of tourism MSMEs.
Training Course available at SLITHM for Tour guiding aligned with revised national standards and assessment aligned with practice requirements and competency / skills levels determined by tour operators and industry stakeholders. </t>
  </si>
  <si>
    <t xml:space="preserve">
S4IG does not report expenditure on an activity/intervention basis but by service contract which works across training agencies and partners to support implementation of a skills model. Contract costs are then shared between program interventions and between program partner agencies (TVEC, SLTDA, NAITA, VTA, NYSC, SLITHM, FCCISL and 2 Private Training Institutions)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</si>
  <si>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Skills for Destination Management Model.</t>
  </si>
  <si>
    <t>Curriculum to Enhance SLITHM National/ Area Tour Guide Courses Prototype (2022 – 2024)</t>
  </si>
  <si>
    <t xml:space="preserve">• Training Course available at SLITHM for Tour guiding aligned with revised national standards and assessment aligned with practice requirements and competency / skills levels determined by tour operators and industry stakeholders. </t>
  </si>
  <si>
    <t>• Preparation works on in collaboration with industry partners, S4IG will support the assessment of recruitment and placement of at least 20 female tour guides to complete the revised training, which includes an internship component.</t>
  </si>
  <si>
    <t xml:space="preserve"> • A detailed proposal (concept note) with plan to revitalize the course has been discussed and will commence in 2022.</t>
  </si>
  <si>
    <t xml:space="preserve">
S4IG does not report expenditure on an activity / intervention basis but by service contract which works across training agencies and partners. Contract costs are then shared between program interventions and between program partner agencies (TVEC, SLTDA, NAITA, VTA, NYSC, SLITHM, FCCISL and 2 Private Training Institutions)
•	Travel and workshop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</si>
  <si>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 xml:space="preserve">• A professional (international standard) development program for National/ Area Tour Guides is available and operational for existing tour guides to upskill and develop their skills and their business ensuring opportunities are available for women tour guides. </t>
  </si>
  <si>
    <t xml:space="preserve">• TOR development and consultation with relevant international personalities to this field of Area and finalize the workplan for the zoom discussion to start up the curriculum and system development process. </t>
  </si>
  <si>
    <t>• Conceptualization underway.</t>
  </si>
  <si>
    <t>• Quality assurance protocols are prescribed to enable SLTDA to monitor services provided across the industry.  Development of monitoring and information system that generates reports to SLITHM and SLTDA</t>
  </si>
  <si>
    <t xml:space="preserve">• Based on the comprehensive survey's final recommendations, the actions will be finalized and implemented by SLITHM/SLTDA with the technical assistance of S4IG. </t>
  </si>
  <si>
    <t>• Have commenced discussion with SLTDA for information system. Consideration for how to review existing licensing system. S4IG providing technical assistance on how to refine updated system.</t>
  </si>
  <si>
    <t>• Inclusive business model is tested and showcased encouraging diversity in tour guiding and improved revenues for operators</t>
  </si>
  <si>
    <t>• In collaboration with industry partners, make awareness to support the recruitment. Find suitable place with industry people to do the placement  for on job training.</t>
  </si>
  <si>
    <t>• Workshops, planning complete. Agreement with SLITHM is in progress</t>
  </si>
  <si>
    <t>S4IG Technical Assistance to SLTDA/SLITHM for Tour Guiding</t>
  </si>
  <si>
    <r>
      <rPr>
        <b/>
        <sz val="14"/>
        <color rgb="FFFF0000"/>
        <rFont val="Calibri"/>
        <family val="2"/>
      </rPr>
      <t>• Engage University of Sunshine Coast</t>
    </r>
    <r>
      <rPr>
        <sz val="14"/>
        <color rgb="FFFF0000"/>
        <rFont val="Calibri"/>
        <family val="2"/>
      </rPr>
      <t xml:space="preserve"> – International TA from selected countries to support inclusive tour guide curriculum and development of standards.</t>
    </r>
  </si>
  <si>
    <t>• Finalize the contract with Prof. Noel Scott, Sunshine coast, International TA from selected countries to support inclusive tour guide curriculum and development of standards.</t>
  </si>
  <si>
    <t>• Seeking opportunities to integrate and enhance into existing authorities programs on  training delivery and assessment in discussion.</t>
  </si>
  <si>
    <t>SLITHM and Private Sector Partners</t>
  </si>
  <si>
    <t>SLITHM and Selected Tour Operators</t>
  </si>
  <si>
    <t xml:space="preserve">
S4IG does not report expenditure on an activity/intervention basis but by service contract which works across training agencies and partners to support implementation of a skills model. Service contract costs are then shared between program interventions and between program partner agencies (TVEC, SLTDA, NAITA, VTA, NYSC, SLITHM, FCCISL and 2 Private Training Institutions)
•	Travel and workshop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</si>
  <si>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r>
      <rPr>
        <sz val="14"/>
        <color rgb="FF000000"/>
        <rFont val="Calibri"/>
        <family val="2"/>
      </rPr>
      <t xml:space="preserve">• </t>
    </r>
    <r>
      <rPr>
        <b/>
        <sz val="14"/>
        <color rgb="FF000000"/>
        <rFont val="Calibri"/>
        <family val="2"/>
      </rPr>
      <t>Engage Tourism Authorities and Skills Councils</t>
    </r>
    <r>
      <rPr>
        <sz val="14"/>
        <color rgb="FF000000"/>
        <rFont val="Calibri"/>
        <family val="2"/>
      </rPr>
      <t xml:space="preserve"> - Australia, Thailand, South Africa to compare standards and support curriculum development </t>
    </r>
  </si>
  <si>
    <t>• With the collaboration of Sunshine coast, international consultants will be link to share their knowledge and experience in curriculum development</t>
  </si>
  <si>
    <r>
      <rPr>
        <b/>
        <sz val="14"/>
        <color theme="1"/>
        <rFont val="Calibri"/>
        <family val="2"/>
        <scheme val="minor"/>
      </rPr>
      <t>S4IG Expected Outcome 2:</t>
    </r>
    <r>
      <rPr>
        <sz val="14"/>
        <color theme="1"/>
        <rFont val="Calibri"/>
        <family val="2"/>
        <scheme val="minor"/>
      </rPr>
      <t xml:space="preserve"> The majority of micro, small and medium </t>
    </r>
    <r>
      <rPr>
        <b/>
        <sz val="14"/>
        <color theme="1"/>
        <rFont val="Calibri"/>
        <family val="2"/>
        <scheme val="minor"/>
      </rPr>
      <t>enterprises</t>
    </r>
    <r>
      <rPr>
        <sz val="14"/>
        <color theme="1"/>
        <rFont val="Calibri"/>
        <family val="2"/>
        <scheme val="minor"/>
      </rPr>
      <t xml:space="preserve"> </t>
    </r>
    <r>
      <rPr>
        <sz val="14"/>
        <color rgb="FFFF0000"/>
        <rFont val="Calibri"/>
        <family val="2"/>
        <scheme val="minor"/>
      </rPr>
      <t>operated by diverse participants</t>
    </r>
    <r>
      <rPr>
        <sz val="14"/>
        <color theme="1"/>
        <rFont val="Calibri"/>
        <family val="2"/>
        <scheme val="minor"/>
      </rPr>
      <t xml:space="preserve"> </t>
    </r>
    <r>
      <rPr>
        <b/>
        <sz val="14"/>
        <color theme="1"/>
        <rFont val="Calibri"/>
        <family val="2"/>
        <scheme val="minor"/>
      </rPr>
      <t>improve their performance</t>
    </r>
    <r>
      <rPr>
        <sz val="14"/>
        <color theme="1"/>
        <rFont val="Calibri"/>
        <family val="2"/>
        <scheme val="minor"/>
      </rPr>
      <t>.</t>
    </r>
  </si>
  <si>
    <r>
      <rPr>
        <sz val="14"/>
        <color rgb="FF000000"/>
        <rFont val="Calibri"/>
        <family val="2"/>
      </rPr>
      <t xml:space="preserve">• Micro, small and medium enterprises are established and developed by </t>
    </r>
    <r>
      <rPr>
        <sz val="14"/>
        <color rgb="FFFF0000"/>
        <rFont val="Calibri"/>
        <family val="2"/>
      </rPr>
      <t>*diverse participants</t>
    </r>
  </si>
  <si>
    <r>
      <rPr>
        <b/>
        <sz val="14"/>
        <color rgb="FF000000"/>
        <rFont val="Calibri"/>
        <family val="2"/>
      </rPr>
      <t>S4IG - FCCISL Partnership -</t>
    </r>
    <r>
      <rPr>
        <b/>
        <sz val="14"/>
        <color rgb="FF70AD47"/>
        <rFont val="Calibri"/>
        <family val="2"/>
      </rPr>
      <t>scale up (2021 – 2024)</t>
    </r>
  </si>
  <si>
    <r>
      <t xml:space="preserve">Intermediate Outcome: </t>
    </r>
    <r>
      <rPr>
        <sz val="14"/>
        <color rgb="FFFF0000"/>
        <rFont val="Calibri"/>
        <family val="2"/>
        <scheme val="minor"/>
      </rPr>
      <t>*Diverse participants complete inclusive, good quality and demand-driven business skills development activities</t>
    </r>
  </si>
  <si>
    <t>Support Scale Out of Professional Coaching Services – marketing across enterprise membership</t>
  </si>
  <si>
    <t>Seelan</t>
  </si>
  <si>
    <t xml:space="preserve">Conduct awareness sessions and demand stimulating discussions among SMEs and other Private sector representatives regarding Coaching as business development service. </t>
  </si>
  <si>
    <t>Three demand stimulation sessions conducted in Matara, Matale and North Central Province to  stimulate demand with the support of Chamber of Commerce among industrial and reginal chamber representatives.</t>
  </si>
  <si>
    <t xml:space="preserve">• Continue to have similar meeting with SMEs and Industry Associations to role out Coaching Services. </t>
  </si>
  <si>
    <t>FCCISL, Universities, SLITHM and National Training Agencies</t>
  </si>
  <si>
    <t xml:space="preserve">
S4IG does not report expenditure on an activity/intervention basis but by service contracts which work across training agencies and partners to implement a skills model. Service contract costs are then shared between program interventions and between program partner agencies (TVEC, SLTDA, NAITA, VTA, NYSC, SLITHM, FCCISL and 2 Private Training Institutions)
•	Travel and workshop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</si>
  <si>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 xml:space="preserve">Develop a professional coaching licensing and quality assurance system </t>
  </si>
  <si>
    <r>
      <rPr>
        <sz val="14"/>
        <color rgb="FF000000"/>
        <rFont val="Calibri"/>
        <family val="2"/>
      </rPr>
      <t xml:space="preserve">• S4IG completed review of how system should be and provided recommendations. Report available from FCCISL. Outcome - </t>
    </r>
    <r>
      <rPr>
        <b/>
        <sz val="14"/>
        <color rgb="FF000000"/>
        <rFont val="Calibri"/>
        <family val="2"/>
      </rPr>
      <t>Professional Business Coaching Association (PBCA)</t>
    </r>
    <r>
      <rPr>
        <sz val="14"/>
        <color rgb="FF000000"/>
        <rFont val="Calibri"/>
        <family val="2"/>
      </rPr>
      <t xml:space="preserve"> has been formalized and registered and is available to authorize.</t>
    </r>
  </si>
  <si>
    <t xml:space="preserve">• Licensing system will eb integrated in MIS </t>
  </si>
  <si>
    <t>Assist marketing to roll out of FHS with NAITA and other training agencies, ensuring opportunities for women to access training.</t>
  </si>
  <si>
    <t>• Support NAITA/ NYSC to Sponsor a batch of 20 members of Central Province Women Chamber and train them as Certified Work place Trainers 
• Engage discussion with The Hotels Association of Sri Lanka (THASL) other tourism association to introduce FHS course to stimulate the demand and roll out</t>
  </si>
  <si>
    <t>• Content and awareness materials are available for partners to utilize and leverage for scaling</t>
  </si>
  <si>
    <t>Trainer Resources Module (1-15)</t>
  </si>
  <si>
    <t>Trainer Manual</t>
  </si>
  <si>
    <t>Coach handbook</t>
  </si>
  <si>
    <t>Coach tool kit</t>
  </si>
  <si>
    <t>Develop Food Handling Module and Certification for small business with SLTDA and UNWFP (2022)</t>
  </si>
  <si>
    <t>David</t>
  </si>
  <si>
    <t>• Discussion continue with WFP</t>
  </si>
  <si>
    <t xml:space="preserve">• Already initiated the first round of discussion </t>
  </si>
  <si>
    <t>Agreement with UNWFP in place.</t>
  </si>
  <si>
    <t xml:space="preserve">In depth discussion with the team of WFP </t>
  </si>
  <si>
    <t xml:space="preserve">Facilitate introduction of work force development initiatives with NAITA and other training agencies – RPL, upskilling, enterprise-based training and assessment, online training and assessment, ensuring upskilling opportunities for women and persons with disabilities. </t>
  </si>
  <si>
    <t xml:space="preserve"> TVEC has initiated collaboration with training agencies to discuss current system and opportunity for integrated RPL system for hospitality and tourism industries. Developing standardization which will increase efficiency. TVEC acting as intermediary between agencies.</t>
  </si>
  <si>
    <t xml:space="preserve">Continue to work with TVEC promoting more Workplace based assessment centre are registered to facilitate more women and Persons with Disabilities attend the course and access to certificates  </t>
  </si>
  <si>
    <t xml:space="preserve">Identify and attract industry trainers and assessors to cover all districts to roll out workforce development through enterprise membership. Provide train the trainer and assessor training to industry supporting work based training </t>
  </si>
  <si>
    <t xml:space="preserve">During the Master Training for Trainer Program, potential candidates identified to become as Assessors. </t>
  </si>
  <si>
    <t>Initiate discussion with NAITA and TVEC to create a pool of Assessors ensuring workforce development at the district level</t>
  </si>
  <si>
    <r>
      <t>FCCISL</t>
    </r>
    <r>
      <rPr>
        <sz val="14"/>
        <color theme="1"/>
        <rFont val="Calibri"/>
        <family val="2"/>
        <scheme val="minor"/>
      </rPr>
      <t xml:space="preserve"> </t>
    </r>
    <r>
      <rPr>
        <b/>
        <sz val="14"/>
        <color theme="1"/>
        <rFont val="Calibri"/>
        <family val="2"/>
        <scheme val="minor"/>
      </rPr>
      <t>(NYSC/ VTA/NAITA):</t>
    </r>
  </si>
  <si>
    <t>Assist with the promotion of work based and online training and assessment in hospitality and tourism to small business members nominating enterprises, trainers and assessors to support implementation of revised training courses.</t>
  </si>
  <si>
    <r>
      <t xml:space="preserve"> S4IG assisted NAITA to digitize course materials into LMS. </t>
    </r>
    <r>
      <rPr>
        <b/>
        <sz val="14"/>
        <rFont val="Calibri"/>
        <family val="2"/>
        <scheme val="minor"/>
      </rPr>
      <t>Integrated into online system</t>
    </r>
    <r>
      <rPr>
        <sz val="14"/>
        <rFont val="Calibri"/>
        <family val="2"/>
        <scheme val="minor"/>
      </rPr>
      <t>. Assessment review continuing. 59 participants completed online  course.</t>
    </r>
  </si>
  <si>
    <t>VTA, NAITA, TVEC, NYSC, FCCI</t>
  </si>
  <si>
    <t xml:space="preserve">
S4IG does not report expenditure on an activity or intervention basis but by service contract which works across training agencies and partners. Contract costs are then shared between program interventions and between program partner agencies (TVEC, SLTDA, NAITA, VTA, NYSC, SLITHM, FCCISL and 2 Private Training Institutions) to support skills model implementation.
•	Travel and workshop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</si>
  <si>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Promote small business member /nominating enterprises to participate upskilling courses, offering OJT opportunities.</t>
  </si>
  <si>
    <r>
      <rPr>
        <b/>
        <sz val="14"/>
        <rFont val="Calibri"/>
        <family val="2"/>
        <scheme val="minor"/>
      </rPr>
      <t>Planned</t>
    </r>
    <r>
      <rPr>
        <sz val="14"/>
        <rFont val="Calibri"/>
        <family val="2"/>
        <scheme val="minor"/>
      </rPr>
      <t xml:space="preserve"> - assessment scheduled</t>
    </r>
  </si>
  <si>
    <t>Skills for Workforce Development Model and Skills for Business Improvement Model</t>
  </si>
  <si>
    <t>*Diverse participants with micro, small and medium enterprises improve their business knowledge, attitudes and skills</t>
  </si>
  <si>
    <r>
      <t> </t>
    </r>
    <r>
      <rPr>
        <b/>
        <sz val="14"/>
        <rFont val="Calibri"/>
        <family val="2"/>
        <scheme val="minor"/>
      </rPr>
      <t>S4IG Technical Assistance to: RPL and Upskilling - Design and Prototype (2022 – 2023)</t>
    </r>
  </si>
  <si>
    <t xml:space="preserve">   Review with TVEC and find the mechanism to implement the Recognition of Prior learning (RPL) in the tourism and hospitality sector (2022) ensuring women and persons with disabilities can access the service to have skills recognised/certified. </t>
  </si>
  <si>
    <t>• Discussion with TVEC/Industry/SLTDA
• Develop TOR for the assignment
• Develop the Course Module
• Conduct initial Consultation and discussing with TVEC
• Conduct session to review the developed RPL documents and existing mechanism to find the INTEGRATED RPL implement strategy
• Disseminate the RPL strategy through VTA/NAITA/NYSC</t>
  </si>
  <si>
    <t xml:space="preserve"> Consulted and discussed with the wider forum of TVEC directors</t>
  </si>
  <si>
    <t>RPL Trainer's Notes</t>
  </si>
  <si>
    <r>
      <t xml:space="preserve">TVEC has initiated collaboration with training agencies to discuss current system and opportunity for </t>
    </r>
    <r>
      <rPr>
        <b/>
        <sz val="14"/>
        <rFont val="Calibri"/>
        <family val="2"/>
        <scheme val="minor"/>
      </rPr>
      <t>integrated RPL system for hospitality and touris</t>
    </r>
    <r>
      <rPr>
        <sz val="14"/>
        <rFont val="Calibri"/>
        <family val="2"/>
        <scheme val="minor"/>
      </rPr>
      <t>m industries. Developing standardization which will increase efficiency. TVEC acting as intermediary between agencies.</t>
    </r>
  </si>
  <si>
    <t xml:space="preserve">• Create the pool of team to initiate the Food Handling Course 
• Discussion with entities through TVEC (NAITA/NYSC/VTA) 
• Brainstorming session with the Pool team of expertise to validate the developed system approach
</t>
  </si>
  <si>
    <t>30th Jun 2022</t>
  </si>
  <si>
    <t>NAITA, TVEC and Industry Partners</t>
  </si>
  <si>
    <t xml:space="preserve">NAITA, TVEC and Industry Partners </t>
  </si>
  <si>
    <t xml:space="preserve">
S4IG does not report expenditure on an activity / intervention basis but by service contract which works across training agencies and partners. Contract costs are then shared between program interventions and between program partner agencies (TVEC, SLTDA, NAITA, VTA, NYSC, SLITHM, FCCISL and 2 Private Training Institutions) supporting implementation of Skills Models
•	Travel and Workshop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</si>
  <si>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RPL Workbook</t>
  </si>
  <si>
    <t>RPL Handbook</t>
  </si>
  <si>
    <t>RPL Policy</t>
  </si>
  <si>
    <r>
      <t xml:space="preserve">Intermediate Outcome: </t>
    </r>
    <r>
      <rPr>
        <sz val="14"/>
        <color rgb="FFFF0000"/>
        <rFont val="Calibri"/>
        <family val="2"/>
        <scheme val="minor"/>
      </rPr>
      <t>*Inclusive models to mentor, coach and support micro, small and medium enterprises are piloted, adapted and scaled out where possible</t>
    </r>
  </si>
  <si>
    <t>Use the assessment matrix developed for the Cookery course and assist the existing staff to conduct assessments for those working in the sector and implement modular training out of ordinary hours to upskill the workforce to NVQ/ Industry endorsed level of competence. (2022)</t>
  </si>
  <si>
    <t xml:space="preserve">Jayathas/Gamini </t>
  </si>
  <si>
    <t>• Consult and Discuss with the TVEC Directors/Industry-Chef Guild of Lanka
• Develop the assessment matrix with the support 
• Final validation and endorsement of assessment matrix with the support of TVEC 
• Uploading to the Automated Data Based system -TVEC</t>
  </si>
  <si>
    <t>Consulted and discussed with the wider forum of TVEC directors</t>
  </si>
  <si>
    <t>CGL developing assessment matrix.</t>
  </si>
  <si>
    <t xml:space="preserve">• Conduct session to - Verify with the team -TVEC /CGL on the developed assessment matrix 
• Conduct final validation process 
• Work with TVEC ICT Dept. to regularize and monitor the progress
</t>
  </si>
  <si>
    <t xml:space="preserve"> Develop assessment matrix for other tourism and hospitality jobs in its value chain (2022)</t>
  </si>
  <si>
    <t xml:space="preserve">Jayathas/Sakthi/Model Leads </t>
  </si>
  <si>
    <t>• Conduct the baseline analysis on the need of assessment matrix with the industry/associations/private partners 
• Discussion with TVEC/Industry/Hotel Associations/Private partners based on the report 
• Developing the Matrix with the support of industry experts/TVEC Team</t>
  </si>
  <si>
    <t>Initiated to conduct the baseline analysis</t>
  </si>
  <si>
    <t>• Conduct induction session with the S4IG team in developing the assessment matrix for other tourism and hospitality jobs
• Discussion with TVEC/Industry/Hotel Associations/Private partners based on the report 
• Prepare TOR for TA
• Conduct Validation session for the prepared assessment matrix and endorsed by TVEC</t>
  </si>
  <si>
    <t xml:space="preserve">Training Needs Assessment tools developed for Industry Associations to support identification of skills needs at the enterprise level </t>
  </si>
  <si>
    <t>• Discussion with TVEC/Industry/Hotel Associations/Private partners based on the report 
• Developing the Matrix with the support of industry experts/TVEC Team 
• Developing the Matrix with the support of industry experts/TVEC Team</t>
  </si>
  <si>
    <t>Consulted with SLTDA for the way forward</t>
  </si>
  <si>
    <t>• Conduct induction session with the S4IG team in developing the assessment matrix for other tourism and hospitality jobs
• Discussion with TVEC/Industry/Hotel Associations/Private partners based on the report 
• Discussion with TVEC/Industry/Hotel Associations/Private partners based on the report</t>
  </si>
  <si>
    <t>30th Jun 2023</t>
  </si>
  <si>
    <r>
      <t xml:space="preserve">S4IG Technical Assistance supporting COVID Preparedness (SLTDA) </t>
    </r>
    <r>
      <rPr>
        <b/>
        <sz val="14"/>
        <color rgb="FF70AD47"/>
        <rFont val="Calibri"/>
        <family val="2"/>
        <scheme val="minor"/>
      </rPr>
      <t>scaling (2021 – 2023)</t>
    </r>
  </si>
  <si>
    <t xml:space="preserve">Benjamin </t>
  </si>
  <si>
    <t xml:space="preserve">Mathy </t>
  </si>
  <si>
    <t>Support training of master trainers to support small business readiness through training course development including compliance tools and procedures that can be applied across the enterprise to ensure staff and visitor wellness and compliance with health guidelines/advisories.</t>
  </si>
  <si>
    <t>• Initial discussion with the SLTDA partners
• Identify the need of health guidelines to the SME industry through the in-depth analysis
• TA- Develop the needed modules in attached to FHS ad share with the industry through proper and concise training</t>
  </si>
  <si>
    <t>Pandemic Preparedness Trainee Book</t>
  </si>
  <si>
    <t xml:space="preserve">ACTIVITY REVISED DURING THE MOU/ WORKPLAN REVIEW </t>
  </si>
  <si>
    <t xml:space="preserve">• TOR Development 
• In depth discussion with the relevant technical (Health officials/Industry experts) in developing and upgrading the health guidelines  
• Hire TA- For the assignment
• Conduct validation session with the relevant stakeholders
</t>
  </si>
  <si>
    <t>SLTDA &amp; Training Agencies</t>
  </si>
  <si>
    <t>SLTDA, Training Agencies</t>
  </si>
  <si>
    <t xml:space="preserve">
S4IG does not report expenditure on an activity basis but by contract which work across training agencies and partners. Contract costs are then shared between program interventions and between program partner agencies (TVEC, SLTDA, NAITA, VTA, NYSC, SLITHM, FCCISL and 2 Private Training Institutions)
•	Travel and workshop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</si>
  <si>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Pandemic Preparedness Trainer Book</t>
  </si>
  <si>
    <t>Pandemic Preparedness Manual</t>
  </si>
  <si>
    <r>
      <t xml:space="preserve">S4IG Technical Assistance to support workforce Safety and Security Training (SLTDA) </t>
    </r>
    <r>
      <rPr>
        <b/>
        <sz val="14"/>
        <color rgb="FF70AD47"/>
        <rFont val="Calibri"/>
        <family val="2"/>
        <scheme val="minor"/>
      </rPr>
      <t>scaling (2021 – 2023)</t>
    </r>
  </si>
  <si>
    <t xml:space="preserve">Sharanya </t>
  </si>
  <si>
    <t>·Safety and Security Training module prepared with DMC approved and rollout supporting enterprise readiness</t>
  </si>
  <si>
    <t>• Consult with DMC and SLTDA and submit the developed videos and modules
• Conduct workshop or reviewing session with the DMC and SLTDA to identify the real needs of Industry with the DMC technical inputs
• Re Edit the video modules as per the observation</t>
  </si>
  <si>
    <t xml:space="preserve">• Consulted with the DMC Team along with SLTDA
• In Progress: To be done with the Creative Network Team
</t>
  </si>
  <si>
    <t xml:space="preserve">SLTDA takes authority to initiate the quick and finalized meeting with DMC -ownership- to finalize the video modules 
Work with the creative network team and submit DMC for the final endorsement
</t>
  </si>
  <si>
    <t>Tool Kit developed to support operational guidelines that can be applied to manage incidents in the workplace including awareness and responsiveness training for the workforce accredited with TVEC.</t>
  </si>
  <si>
    <t>Suriya</t>
  </si>
  <si>
    <t xml:space="preserve"> Video modules prepared and pending feedback from DMC</t>
  </si>
  <si>
    <t>HR components such as Safety &amp; Security, Disciplinary actions content to be converted into separate manual or modules and pilot among the MSMEs and ensure the best practices of the modules embedded in the inclusion toolkit.</t>
  </si>
  <si>
    <t xml:space="preserve">As Above. This is included in the services contracts supporting this skills model. Cost has been shared between training agencies and interventions / activities on NPD Plan for reporting purposes. 
</t>
  </si>
  <si>
    <t>Safety and Security Training module distributed to training provider to deliver/integrate and strengthen existing training courses</t>
  </si>
  <si>
    <t>S4IG Technical Assistance towards Food Safe Handling Certification in Small Business (SLTDA) Design and Pilot</t>
  </si>
  <si>
    <t>Gamini/Seelan</t>
  </si>
  <si>
    <t xml:space="preserve">Consult with the Team of TVEC /SLTDA /WFP on the need of Safe Food Handling </t>
  </si>
  <si>
    <t xml:space="preserve">Consulted with the wider forum with the directors from SLTDA. /Meeting to be hosted with WFP </t>
  </si>
  <si>
    <t>Discussion with stakeholders underway</t>
  </si>
  <si>
    <t xml:space="preserve">Develop and promote Food Handling Standard and Certification with UNWFP, SLTDA and FCCISL </t>
  </si>
  <si>
    <t>Conduct the brainstorming session with the team of stake holders to initiate the development of the food handling standards</t>
  </si>
  <si>
    <t>Initiate and Conduct the brainstorming session with the relevant partners and expertise the activity</t>
  </si>
  <si>
    <t xml:space="preserve">
S4IG does not report expenditure on an activity/intervention basis but by service contract which works across training agencies and partners. Contract costs are then shared between program interventions and between program partner agencies (TVEC, SLTDA, NAITA, VTA, NYSC, SLITHM, FCCISL and 2 Private Training Institutions) implementing skills models.
•	Travel and workshop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</si>
  <si>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Skills for Business Improvement Model and Skills for Workforce Development Model.</t>
  </si>
  <si>
    <t xml:space="preserve">Develop and promote Training Module for small and micro business capacity building </t>
  </si>
  <si>
    <t>• Discussion with TVEC and the Industry in developing the training module 
• Conduct capacity building program for the identified SME to be trained</t>
  </si>
  <si>
    <t>• Develop TOR to proceed the assignment/TA 
• Validate the developed training module with the team of expertise and with relevant stake holders</t>
  </si>
  <si>
    <t xml:space="preserve">Support accreditation and recognition of training module (TVEC, SLTDA) </t>
  </si>
  <si>
    <t>• Initiate the accreditation process to TVEC
• Discussion with the CS/Curriculum Development Monitoring team on the course details to initiate the accreditation process</t>
  </si>
  <si>
    <t>Prepare the need analysis form with the support of TVEC officials and conduct the fail brainstorming session to initiate the accreditation process</t>
  </si>
  <si>
    <r>
      <rPr>
        <b/>
        <sz val="14"/>
        <color rgb="FF000000"/>
        <rFont val="Calibri"/>
        <family val="2"/>
      </rPr>
      <t xml:space="preserve">S4IG Expected Outcome 3: </t>
    </r>
    <r>
      <rPr>
        <sz val="14"/>
        <color rgb="FF000000"/>
        <rFont val="Calibri"/>
        <family val="2"/>
      </rPr>
      <t>The majority of diverse participants increase their income</t>
    </r>
  </si>
  <si>
    <r>
      <t xml:space="preserve">*Diverse participants gain or improve their </t>
    </r>
    <r>
      <rPr>
        <b/>
        <sz val="14"/>
        <color rgb="FFFF0000"/>
        <rFont val="Calibri"/>
        <family val="2"/>
        <scheme val="minor"/>
      </rPr>
      <t>employment</t>
    </r>
  </si>
  <si>
    <t>S4IG Technical Assistance</t>
  </si>
  <si>
    <t>●       Deliver (case study of prototype) Professional Cookery Program with CGL to increase participation by women and persons with disabilities</t>
  </si>
  <si>
    <t xml:space="preserve"> Prototyping inclusive professional cookery program exclusively for women and PWD in 2 private institutes. Documenting process and showcasing outcomes to enable replication by other training providers. </t>
  </si>
  <si>
    <t>CGL, MIANI and Private Training Providers</t>
  </si>
  <si>
    <t>MIANI and Private Training Providers</t>
  </si>
  <si>
    <t xml:space="preserve">
In FY 20/21 S4IG staff and additional technical assistance and CGL was contracted for the ENHANCEMENT OF PROFESSIONAL COOKERY IN VOCATIONAL TRAINING SECTOR. S4IG does not report expenditure on an activity basis but by service contract. Service Contract costs are then shared between program interventions and between program partners implementing skills models.   
•	Travel and workshop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</si>
  <si>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       Prototype (test) and provide RPL services and Upskilling of regional Chefs and Industry with CGL</t>
  </si>
  <si>
    <t xml:space="preserve"> developed upskilling manual</t>
  </si>
  <si>
    <t xml:space="preserve">●       Ensure qualified Chefs are available in all regions through partnering with CGL to deliver the professional cooking course. </t>
  </si>
  <si>
    <t>working through CGL regional network. Will register them as industry assessors with TVEC</t>
  </si>
  <si>
    <t>●       Assist NYSC to work with VTA, NAITA and CGL to deliver Supreme Chef Youth Edition in 2021 and 2022.</t>
  </si>
  <si>
    <t xml:space="preserve">Lavanya </t>
  </si>
  <si>
    <t>Parthee</t>
  </si>
  <si>
    <t>•	Conducted Supreme Chef Audition Island wide with the full contribution of both Public and Private Training Providers such as VTA, NAITA, NYSC, MIANI and Don Bosco. It was held in 57 centers and 1180 participants participated
•	Conduct Local Round 01 &amp; 02 competition island wide. Local round 01 will be conducted by center instructors and from local round 2 chef guild of Lanka will take the judging responsibility with the support of center instructors. 
•	Regional level competition is six clustered areas. Planned to conduct the competition in Anuradhapura, Colombo, Jaffna, Galle, Nuwara Eliya and Batticaloa. 
•	National level competition. There are 03 National level competition will be held to select contestant for the Semifinal round. 
•	Conduct Master classes during the National Competition. This master class will support to provide same knowledge to the contestant who are coming for the national round from different type of background. 
•	Coaching camp to Produce 40 innovative regional dishes using local ingredients.
•	Prepare a book with 40 innovative regional dishes. 
•	Conduct Transformative social change event to encourage adolescent to the Tourism industry specially select Cookery as Profession.
•	Semi Final Round of Supreme Chef season 3 competition to select national winner. 
•	Arrange planning meeting with VTA, NAITA media team along with NYSC team to create a resources pool to deliver inclusive promotional messages.</t>
  </si>
  <si>
    <t xml:space="preserve">Conducted 02 preparatory workshop such as Stakeholder workshop (08 - Decision Makers of Partners ) and Administrative workshop ( 42 -Cookery instructors islanded) for VTA, NAITA. NYSC, MIANI, SLITHM, Don Bosco and Rupavahini who lead Supreme Chef Youth Edition with the emphasis of encouraging more women and person with disabilities to participate during the competition. It helped the participants to understand the competition structure and judging criteria also to provide reasonable adjustment for the contestants with disabilities.   </t>
  </si>
  <si>
    <t>auditions in August</t>
  </si>
  <si>
    <t xml:space="preserve">
S4IG does not report expenditure on an activity basis but by contract which work across training agencies and partners to implement Supreme Chef competition. Contract costs are then shared between program interventions and between program partner agencies (TVEC, SLTDA, NAITA, VTA, NYSC, SLITHM, FCCISL and 2 Private Training Institutions) including TV Station, media companies and production agency. 
•	Expenses for  preparatory workshop, Administrative, Stakeholder workshop for VTA, NAITA NYSC, MIANI, SLITHM &amp; Don Bosco
•	Expenses for SCYE Local round competitions (over 60 training centers nationally)
•	Public relations and media marketing
•	Travel and workshop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</si>
  <si>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Support NYSC with inclusive practices in all activities to improve participation of women and other marginalised groups.</t>
  </si>
  <si>
    <t>Conduct an inclusion audit/ assessment, Suggest potential interventions that promote Inclusion and Train staff to monitor and report</t>
  </si>
  <si>
    <t>Included data for PWD in their systems. Inclusive practice in place and PWD can be identified for reasonable adjustments and to track their progress</t>
  </si>
  <si>
    <t>•	Introduction of reasonable adjustment based on the needs of the person with disabilities during implementation. 
•	Document and share Inclusion best practices and lesson learnt</t>
  </si>
  <si>
    <t xml:space="preserve">
S4IG does not report expenditure on an activity / intervention basis but by service contract which work across training agencies and partners. Contract costs are then shared between program interventions and between program partner agencies (TVEC, SLTDA, NAITA, VTA, NYSC, SLITHM, FCCISL and 2 Private Training Institutions) supporting skills model. In this case improved inclusion through SCYE
•	Travel and workshop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</si>
  <si>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Skills for Workforce Development Model and Skills for Destination Development Model.</t>
  </si>
  <si>
    <t xml:space="preserve">Complete a comparative study on S4IG’s Foundational skills in televisual studies course module/ curriculum with existing foundational televisual courses and proceed for accreditation. (2022) </t>
  </si>
  <si>
    <t xml:space="preserve">Initial meeting with TVEC  to discuss the possible pathway NVQ3 Television program development technology related skills. . 
</t>
  </si>
  <si>
    <t>Course materials completed, pilot with media teams with VTA and NAITA complete.</t>
  </si>
  <si>
    <t>NYSC and Sri Lanka Foundation Institute</t>
  </si>
  <si>
    <t xml:space="preserve">
S4IG does not report expenditure on an activity/intervention basis but by service contract which work across training agencies and partners to implement skills models. Contract costs are then shared between program interventions and between program partner agencies (TVEC, SLTDA, NAITA, VTA, NYSC, SLITHM, FCCISL and 2 Private Training Institutions)
 •	Expenses of televisual studies course module development and Coordination meetings, workshops for NYSC, NAITA &amp; VTA
•	Travel and workshop expenses including accommodation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</si>
  <si>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Support development of work based online learning materials to support the Australian Government Funded MDF Program supporting coffee production in Sri Lanka. (2022)</t>
  </si>
  <si>
    <t xml:space="preserve">Initiate the discussion with MDF 
Create the team to develop the TOR and materials relevant,
Identify the expertise and technical team to develop the materials(online)
</t>
  </si>
  <si>
    <t xml:space="preserve"> The meeting with MDF yet to be held- Communications have done over the objective of the initiative. MDF socialising model and concept with farmer groups and the Coffee Association to identify interested producers and processors. </t>
  </si>
  <si>
    <t>•	Conduct the meeting with MDF
•	Pool team to develop the TOR and Expertise the development process materials-coffee production
•	Discuss with the TVEC team and identify their expertism to be utilized in this initiative- This was already discussed in a nutshell format with former DG-Dr. Jayalath-He was Very much interested
•	Develop the relevant materials with the consultation of expertise and course writers/TVEC technical team 
•	Develop TOR for the development of online materials and conversion</t>
  </si>
  <si>
    <t>NYSC, NAITA and VTA</t>
  </si>
  <si>
    <t xml:space="preserve">
S4IG does not report expenditure on an activity basis but by service contract which are shared across training agencies and partners. 
•	Travel and workshop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</si>
  <si>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r>
      <t xml:space="preserve">Diverse participants improve their </t>
    </r>
    <r>
      <rPr>
        <b/>
        <sz val="14"/>
        <color rgb="FFFF0000"/>
        <rFont val="Calibri"/>
        <family val="2"/>
        <scheme val="minor"/>
      </rPr>
      <t>vocational knowledge, attitudes and skills</t>
    </r>
    <r>
      <rPr>
        <sz val="14"/>
        <color rgb="FFFF0000"/>
        <rFont val="Calibri"/>
        <family val="2"/>
        <scheme val="minor"/>
      </rPr>
      <t xml:space="preserve"> as demanded by employers</t>
    </r>
  </si>
  <si>
    <t>S4IG Technical Assistance: Supreme Chef Youth Edition (2021 – 2023)</t>
  </si>
  <si>
    <t xml:space="preserve">Jayathas </t>
  </si>
  <si>
    <r>
      <t xml:space="preserve">Assist, in partnership with NAITA, VTA and NYSC, the production of the Supreme Chef Youth Edition Program encouraging young people and </t>
    </r>
    <r>
      <rPr>
        <sz val="14"/>
        <color rgb="FFFF0000"/>
        <rFont val="Calibri"/>
        <family val="2"/>
        <scheme val="minor"/>
      </rPr>
      <t>women into the tourism industry to benefit from high income earning opportunities</t>
    </r>
    <r>
      <rPr>
        <sz val="14"/>
        <rFont val="Calibri"/>
        <family val="2"/>
        <scheme val="minor"/>
      </rPr>
      <t xml:space="preserve"> available in this sector. Program to be screened through social media and television. </t>
    </r>
    <r>
      <rPr>
        <sz val="14"/>
        <color rgb="FFFF0000"/>
        <rFont val="Calibri"/>
        <family val="2"/>
        <scheme val="minor"/>
      </rPr>
      <t>This program especially supports women to access higher income earning opportunities available in the tourism and hospitality sector</t>
    </r>
    <r>
      <rPr>
        <sz val="14"/>
        <rFont val="Calibri"/>
        <family val="2"/>
        <scheme val="minor"/>
      </rPr>
      <t>.</t>
    </r>
  </si>
  <si>
    <t>•	Production team of Supreme Chef Youth Edition Program are well oriented on inclusive focus during the preparation of episodes that create awareness and encourage women to participate so that they access higher income earning opportunities available in the tourism and hospitality sector.
•	Coordinate and networking at national level with Disability and women Right based organization to discuss the story board of the Supreme Chef Episodes that showcasing stories to promote women to access higher income earnings opportunities 
•	Usage of Quotes from women and person with disability as well as and role models as promotion strategies during the auditions and competition
•	Ensure to include inclusive Food security and Tourism recovery strategies during the messaging in the episode plan</t>
  </si>
  <si>
    <r>
      <t>Negotiations with stakeholders were successful, National</t>
    </r>
    <r>
      <rPr>
        <b/>
        <sz val="14"/>
        <rFont val="Calibri"/>
        <family val="2"/>
        <scheme val="minor"/>
      </rPr>
      <t xml:space="preserve"> Television Rupavahini will air for free.</t>
    </r>
    <r>
      <rPr>
        <sz val="14"/>
        <rFont val="Calibri"/>
        <family val="2"/>
        <scheme val="minor"/>
      </rPr>
      <t xml:space="preserve"> Agreements will continue for successive years.
Transitioned from using private media to building public media capacity
</t>
    </r>
  </si>
  <si>
    <t>NAITA, NYSC, VTA, CGL and Private Training Providers</t>
  </si>
  <si>
    <t>NAITA, NYSC, VTA, CGL and Private Training Providers and Industry</t>
  </si>
  <si>
    <t xml:space="preserve">
S4IG does not report expenditure on an activity / intervention basis but by contract which work across training agencies and partners to support implementation of Skill Models. Contract costs are then shared between program interventions and between program partner agencies (TVEC, SLTDA, NAITA, VTA, NYSC, SLITHM, FCCISL and 2 Private Training Institutions, TV Station and Production Company)
•	Partnership coordination meeting, Venue expenses
•	Expenses for SCYE video productions by Creative network
•	Travel, accommodation and workshop expenses 
•	S4IG Technical assistance - Staff
•	External technical assistance - CN, CGL and trainee support services
(As stated in clause 10 of the subsidiary agreement, a portion of S4IG project personnel and program travel costs has been charged. S4IG programme costs have been distributed between activities on an equal basis)
</t>
  </si>
  <si>
    <t xml:space="preserve">Creative Networks (Service Provider to S4IG)– provides training, capacity building and professional development of media units in training agencies, production of Supreme Chef Youth Edition. </t>
  </si>
  <si>
    <t>Develop a professional development plan on inclusive Content Creation/ development, Inclusive digital promotion training to the VTA, NAITA, NYSC and Rupavahini media team. It provides more focus on providing inclusive messages</t>
  </si>
  <si>
    <t>A team of  20 Media personnel’s ( 06 F, 14 M) of the agencies NAITA/VTA/NYSC are being trained on Televisual Skills for 07 days on televisual skills in order to promote and populating Supreme Chef Youth Edition Program as well as VT Courses among youths.</t>
  </si>
  <si>
    <t>•	Support VTA, NAITA , NYSC and Rupavahini to monitor and report promotion on Inclusive ways. 
•	Encourage and award the media teams who really focus more inclusive promotions. 
•	Report and Document to showcase good practices and case stories</t>
  </si>
  <si>
    <t>Creative Network</t>
  </si>
  <si>
    <t>CN</t>
  </si>
  <si>
    <t xml:space="preserve">
Creative Network is major service contract supporting SCYE Production. TA costs are shared between training agencies and partners involved in SCYE. 
•	Media training to the VTA, NAITA &amp; NYSC
•	Media Equipment’s purchased and provided to the VTA, NAITA &amp; NYSC (Focus inclusive messages)
•	Travel and workshop expenses including fuel, accommodation.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</si>
  <si>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r>
      <rPr>
        <sz val="14"/>
        <rFont val="Calibri"/>
        <family val="2"/>
        <scheme val="minor"/>
      </rPr>
      <t>Chef Guild Lanka (Service Provider to S4IG)</t>
    </r>
    <r>
      <rPr>
        <b/>
        <sz val="14"/>
        <rFont val="Calibri"/>
        <family val="2"/>
        <scheme val="minor"/>
      </rPr>
      <t xml:space="preserve"> </t>
    </r>
    <r>
      <rPr>
        <sz val="14"/>
        <rFont val="Calibri"/>
        <family val="2"/>
        <scheme val="minor"/>
      </rPr>
      <t xml:space="preserve">– training and professional development of government &amp; industry trainers/assessors to support professional cookery. Judging and organization of cooking menus, arrangements for SCYE </t>
    </r>
  </si>
  <si>
    <t>•	Working with CGL to select and train suitable female and person with disability cookery professionals from VTA, NAITA, NYSC, SLITHM for organization of cooking menus and judging especially.
•	Introduce the methods of judging a person with disabilities.
•	Capacitate them on the reasonable adjustments during competition processing based on types of disabilities also build the confidence to take fare and quick decisions.</t>
  </si>
  <si>
    <t xml:space="preserve">Chef Guild Lanka is major service contract supporting SCYE and Professional Cooking Training Package with training agencies. TA costs are shared across training agencies and partners implementing skills models (NAITA, VTA, NYSC, SLITHM, and 2 Private Training Institutions)
•	Introduced Guidelines and Tools for Reasonable Adjustment Meeting and Venue Expenses to VTA, NAITA, SLITHM, and NYSC
•	Training expenses for CGL Judges ( methods of judging a person with disabilities.)
•	Expenses for material printing and promotion
•	Coordination, meetings and workshop including accommodation and venue hire.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
</t>
  </si>
  <si>
    <t>Skills for Destination Development and Skills for Workforce Development Model.</t>
  </si>
  <si>
    <r>
      <rPr>
        <b/>
        <sz val="14"/>
        <color rgb="FF000000"/>
        <rFont val="Calibri"/>
      </rPr>
      <t>S4IG Technical Assistance towards improved Skills for Tourism Destination Development (2021 – 2024)</t>
    </r>
    <r>
      <rPr>
        <sz val="14"/>
        <color rgb="FF000000"/>
        <rFont val="Calibri"/>
      </rPr>
      <t xml:space="preserve"> – </t>
    </r>
    <r>
      <rPr>
        <b/>
        <sz val="14"/>
        <color rgb="FF000000"/>
        <rFont val="Calibri"/>
      </rPr>
      <t xml:space="preserve">Prototype and Scale Up </t>
    </r>
  </si>
  <si>
    <t>Several interventions detailed above also support this outcome – new inclusive tourism training courses, planning systems and formation of partnerships. this work is shared between key agencies including SLTDA, TVEC, National Training Agencies (NAITA, VTA) and the private sector</t>
  </si>
  <si>
    <t xml:space="preserve">Marina </t>
  </si>
  <si>
    <t>Relevant developed course modules to be tested with relevant Training providers</t>
  </si>
  <si>
    <t>SLTDA and Industry Partners</t>
  </si>
  <si>
    <t>Training Agencies and Industry Partners</t>
  </si>
  <si>
    <t xml:space="preserve">
S4IG does not report expenditure on an activity/intervention basis but by contract which work across training agencies and partners. Contract costs are then shared between program interventions and between program partner agencies (TVEC, SLTDA, NAITA, VTA, NYSC, SLITHM, FCCISL and 2 Private Training Institutions) supporting implementation of Skills Models.
•	Expenses of Course modules developed 
•	Costs for meetings and coordination and training of staff with NAITA, VTA, NYSC &amp; SLITHM
•	Expenses for material printing and promotion
•	Travel expenses 
•	S4IG Technical assistance - Staff
•	External technical assistance 
(As stated in clause 10 of the subsidiary agreement, a portion of S4IG project personnel and program travel costs has been charged. S4IG programme costs have been distributed between activities on an equal basis)</t>
  </si>
  <si>
    <t>Skills for destination Development Model.</t>
  </si>
  <si>
    <t>S4IG Technical Assistance to support Tourism Event Management (SLITHM) Design and Pilot (2022 – 2023)</t>
  </si>
  <si>
    <t>Review Event Management training program and identify opportunities for improvement and increased participation by women.</t>
  </si>
  <si>
    <t>TA- with support of relevant entities. Review the Event Management training program and identify opportunities for improvement and increased participation of women.</t>
  </si>
  <si>
    <t>SLITHM and Industry Partners</t>
  </si>
  <si>
    <t>SAG Innovative Skills Interventions approved by steering committee and DFAT</t>
  </si>
  <si>
    <t>Plans and reports production</t>
  </si>
  <si>
    <t>Transition Phase Plan, Security Plan and Fraud Risk Assessment</t>
  </si>
  <si>
    <t>S4IG program</t>
  </si>
  <si>
    <t>Annual Implementation Plan</t>
  </si>
  <si>
    <t>Communication and Advocacy Strategy Plan</t>
  </si>
  <si>
    <t>First six-monthly progress including a Private Sector Engagement Strategy, Monitoring, Evaluation &amp; Learning Plan, Inclusiveness Strategy &amp; Action Plan</t>
  </si>
  <si>
    <t>Annual Program Report</t>
  </si>
  <si>
    <t>Final Activity Completion Report</t>
  </si>
  <si>
    <t>S4IG Operational Costs</t>
  </si>
  <si>
    <t>Operational Costs</t>
  </si>
  <si>
    <t>Comprised of: 
* Office rent,  supplies, janitorial
* Security
* IT infrastructure: internet and telephone, website development and maintenance
*Utilities, repairs and maintenance 
*Office equipment (laptops, printers, furniture and fittings for offices, toner, stationary)
* Vehicles lease and running costs (petrol, maintenance etc.)
* Insurance of vehicles and office assets/equipment</t>
  </si>
  <si>
    <t>Grand Total</t>
  </si>
  <si>
    <t>Model Based Budget vs Actual -S4IG</t>
  </si>
  <si>
    <t xml:space="preserve">Budget Estimate </t>
  </si>
  <si>
    <t>Actual Expenditure-FY 20/21 (Dec 2020 to June 2021)</t>
  </si>
  <si>
    <t>Actual Expenditure -FY 22/23 (July 2022 to Sep  2022)</t>
  </si>
  <si>
    <t>(LKR.Mn)</t>
  </si>
  <si>
    <t>(AUD.Mn)</t>
  </si>
  <si>
    <t>LKR</t>
  </si>
  <si>
    <t xml:space="preserve">AUD </t>
  </si>
  <si>
    <t>Skills For Destination Development</t>
  </si>
  <si>
    <t>Skills For Business Improvement</t>
  </si>
  <si>
    <t>DFAT Reporting Requirements</t>
  </si>
  <si>
    <t>Management Fees</t>
  </si>
  <si>
    <t>DFAT Reporting Requirements and Management Fees</t>
  </si>
  <si>
    <t xml:space="preserve">Skills for Workforce Development model </t>
  </si>
  <si>
    <t xml:space="preserve">Reasonable Adjustments, Skills Planning ,Foundational Hospitality Skills, Professional Cookery Skills ,Assessment tools, Training of Trainers, Training of Assessors services and upskilling, Course Development, Promotional Materials for Career guidance, Develop Online Learning Materials Workplace Delivery &amp; OJT Opportunities and Inclusive tools/Practices </t>
  </si>
  <si>
    <t>Tour Guiding, E tourism ,E Content - Digital Marketing &amp; Story Telling, Tourism Events ,Tour Activity Groups – Community Inclusion and Marketing &amp; Promotional support</t>
  </si>
  <si>
    <t>Business Improvement Practices toolkit for MSMEs (HR), Business Coaching Services for MSMEs, Business Improvement Services for MSMEs, Partner Capacity Building on business improvement practices, Training of Business Coaches and Business Coaches -licensing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</si>
</sst>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d\-mmm\-yy;@"/>
  </numFmts>
  <fonts count="35">
    <font>
      <sz val="11"/>
      <color theme="1"/>
      <name val="Calibri"/>
      <family val="2"/>
      <scheme val="minor"/>
    </font>
    <font>
      <sz val="11"/>
      <color theme="1"/>
      <name val="Calibri"/>
      <family val="2"/>
      <scheme val="minor"/>
    </font>
    <font>
      <sz val="8"/>
      <name val="Calibri"/>
      <family val="2"/>
      <scheme val="minor"/>
    </font>
    <font>
      <u/>
      <sz val="11"/>
      <color theme="10"/>
      <name val="Calibri"/>
      <family val="2"/>
      <scheme val="minor"/>
    </font>
    <font>
      <sz val="11"/>
      <color rgb="FF00B0F0"/>
      <name val="Calibri"/>
      <family val="2"/>
      <scheme val="minor"/>
    </font>
    <font>
      <b/>
      <sz val="14"/>
      <name val="Calibri"/>
      <family val="2"/>
      <scheme val="minor"/>
    </font>
    <font>
      <sz val="14"/>
      <name val="Calibri"/>
      <family val="2"/>
      <scheme val="minor"/>
    </font>
    <font>
      <sz val="14"/>
      <color rgb="FFFF0000"/>
      <name val="Calibri"/>
      <family val="2"/>
      <scheme val="minor"/>
    </font>
    <font>
      <b/>
      <sz val="14"/>
      <color rgb="FF70AD47"/>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i/>
      <sz val="14"/>
      <color theme="1"/>
      <name val="Calibri"/>
      <family val="2"/>
      <scheme val="minor"/>
    </font>
    <font>
      <u/>
      <sz val="14"/>
      <color theme="10"/>
      <name val="Calibri"/>
      <family val="2"/>
      <scheme val="minor"/>
    </font>
    <font>
      <u/>
      <sz val="14"/>
      <name val="Calibri"/>
      <family val="2"/>
      <scheme val="minor"/>
    </font>
    <font>
      <sz val="14"/>
      <color rgb="FF00B0F0"/>
      <name val="Calibri"/>
      <family val="2"/>
      <scheme val="minor"/>
    </font>
    <font>
      <b/>
      <sz val="14"/>
      <color theme="4"/>
      <name val="Calibri"/>
      <family val="2"/>
      <scheme val="minor"/>
    </font>
    <font>
      <b/>
      <sz val="14"/>
      <color rgb="FF0070C0"/>
      <name val="Calibri"/>
      <family val="2"/>
      <scheme val="minor"/>
    </font>
    <font>
      <sz val="14"/>
      <color rgb="FF000000"/>
      <name val="Calibri"/>
      <family val="2"/>
    </font>
    <font>
      <sz val="14"/>
      <color rgb="FF000000"/>
      <name val="Calibri"/>
      <family val="2"/>
      <scheme val="minor"/>
    </font>
    <font>
      <b/>
      <sz val="14"/>
      <color rgb="FF00B050"/>
      <name val="Calibri"/>
      <family val="2"/>
      <scheme val="minor"/>
    </font>
    <font>
      <b/>
      <sz val="14"/>
      <color rgb="FF000000"/>
      <name val="Calibri"/>
      <family val="2"/>
    </font>
    <font>
      <b/>
      <sz val="14"/>
      <color rgb="FF70AD47"/>
      <name val="Calibri"/>
      <family val="2"/>
    </font>
    <font>
      <b/>
      <sz val="14"/>
      <color theme="1"/>
      <name val="Calibri"/>
      <family val="2"/>
    </font>
    <font>
      <sz val="14"/>
      <color rgb="FFFF0000"/>
      <name val="Calibri"/>
      <family val="2"/>
    </font>
    <font>
      <sz val="14"/>
      <name val="Calibri"/>
      <family val="2"/>
    </font>
    <font>
      <u/>
      <sz val="14"/>
      <color rgb="FF4472C4"/>
      <name val="Calibri"/>
      <family val="2"/>
      <scheme val="minor"/>
    </font>
    <font>
      <sz val="14"/>
      <color theme="1"/>
      <name val="Calibri"/>
      <family val="2"/>
    </font>
    <font>
      <b/>
      <sz val="14"/>
      <color rgb="FFFF0000"/>
      <name val="Calibri"/>
      <family val="2"/>
    </font>
    <font>
      <b/>
      <sz val="11"/>
      <name val="Calibri"/>
      <family val="2"/>
      <scheme val="minor"/>
    </font>
    <font>
      <b/>
      <sz val="11"/>
      <color theme="1"/>
      <name val="Calibri"/>
      <family val="2"/>
      <scheme val="minor"/>
    </font>
    <font>
      <b/>
      <sz val="11"/>
      <color rgb="FF000000"/>
      <name val="Calibri"/>
      <family val="2"/>
      <scheme val="minor"/>
    </font>
    <font>
      <b/>
      <sz val="12"/>
      <color theme="1"/>
      <name val="Calibri"/>
      <family val="2"/>
      <scheme val="minor"/>
    </font>
    <font>
      <b/>
      <sz val="14"/>
      <color rgb="FF000000"/>
      <name val="Calibri"/>
    </font>
    <font>
      <sz val="14"/>
      <color rgb="FF000000"/>
      <name val="Calibri"/>
    </font>
  </fonts>
  <fills count="20">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2"/>
        <bgColor indexed="64"/>
      </patternFill>
    </fill>
    <fill>
      <patternFill patternType="solid">
        <fgColor rgb="FF92D050"/>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tint="-0.14999847407452621"/>
        <bgColor indexed="64"/>
      </patternFill>
    </fill>
    <fill>
      <patternFill patternType="solid">
        <fgColor rgb="FFB4C6E7"/>
        <bgColor indexed="64"/>
      </patternFill>
    </fill>
    <fill>
      <patternFill patternType="solid">
        <fgColor rgb="FFF2F2F2"/>
        <bgColor indexed="64"/>
      </patternFill>
    </fill>
    <fill>
      <patternFill patternType="solid">
        <fgColor theme="2" tint="-0.249977111117893"/>
        <bgColor indexed="64"/>
      </patternFill>
    </fill>
    <fill>
      <patternFill patternType="solid">
        <fgColor rgb="FFE2EFDA"/>
        <bgColor indexed="64"/>
      </patternFill>
    </fill>
    <fill>
      <patternFill patternType="solid">
        <fgColor rgb="FFFCE4D6"/>
        <bgColor indexed="64"/>
      </patternFill>
    </fill>
    <fill>
      <patternFill patternType="solid">
        <fgColor rgb="FFFFF2CC"/>
        <bgColor indexed="64"/>
      </patternFill>
    </fill>
    <fill>
      <patternFill patternType="solid">
        <fgColor rgb="FFD9D9D9"/>
        <bgColor indexed="64"/>
      </patternFill>
    </fill>
    <fill>
      <patternFill patternType="solid">
        <fgColor theme="2" tint="-9.9978637043366805E-2"/>
        <bgColor indexed="64"/>
      </patternFill>
    </fill>
  </fills>
  <borders count="8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indexed="64"/>
      </right>
      <top/>
      <bottom style="medium">
        <color indexed="64"/>
      </bottom>
      <diagonal/>
    </border>
    <border>
      <left/>
      <right style="medium">
        <color indexed="64"/>
      </right>
      <top/>
      <bottom style="medium">
        <color indexed="64"/>
      </bottom>
      <diagonal/>
    </border>
    <border>
      <left style="thin">
        <color rgb="FF000000"/>
      </left>
      <right/>
      <top style="medium">
        <color rgb="FF000000"/>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medium">
        <color indexed="64"/>
      </left>
      <right style="thin">
        <color rgb="FF000000"/>
      </right>
      <top/>
      <bottom/>
      <diagonal/>
    </border>
    <border>
      <left style="medium">
        <color indexed="64"/>
      </left>
      <right style="thin">
        <color rgb="FF000000"/>
      </right>
      <top style="medium">
        <color rgb="FF000000"/>
      </top>
      <bottom/>
      <diagonal/>
    </border>
    <border>
      <left style="medium">
        <color indexed="64"/>
      </left>
      <right style="thin">
        <color rgb="FF000000"/>
      </right>
      <top/>
      <bottom style="medium">
        <color rgb="FF000000"/>
      </bottom>
      <diagonal/>
    </border>
    <border>
      <left style="thin">
        <color rgb="FF000000"/>
      </left>
      <right style="medium">
        <color indexed="64"/>
      </right>
      <top style="medium">
        <color rgb="FF000000"/>
      </top>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thin">
        <color rgb="FF000000"/>
      </left>
      <right style="medium">
        <color indexed="64"/>
      </right>
      <top/>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552">
    <xf numFmtId="0" fontId="0" fillId="0" borderId="0" xfId="0"/>
    <xf numFmtId="0" fontId="10" fillId="0" borderId="0" xfId="0" applyFont="1" applyAlignment="1">
      <alignment horizontal="left" vertical="top"/>
    </xf>
    <xf numFmtId="0" fontId="10" fillId="3" borderId="0" xfId="0" applyFont="1" applyFill="1" applyAlignment="1">
      <alignment horizontal="left" vertical="top" wrapText="1"/>
    </xf>
    <xf numFmtId="0" fontId="10" fillId="8" borderId="0" xfId="0" applyFont="1" applyFill="1" applyAlignment="1">
      <alignment horizontal="left" vertical="top" wrapText="1"/>
    </xf>
    <xf numFmtId="0" fontId="10" fillId="0" borderId="14" xfId="0" applyFont="1" applyBorder="1" applyAlignment="1">
      <alignment horizontal="left" vertical="top"/>
    </xf>
    <xf numFmtId="0" fontId="5" fillId="0" borderId="17" xfId="0" applyFont="1" applyBorder="1" applyAlignment="1">
      <alignment horizontal="left" vertical="top" wrapText="1"/>
    </xf>
    <xf numFmtId="0" fontId="10" fillId="0" borderId="10" xfId="0" applyFont="1" applyBorder="1" applyAlignment="1">
      <alignment horizontal="left" vertical="top"/>
    </xf>
    <xf numFmtId="0" fontId="6" fillId="0" borderId="11" xfId="0" applyFont="1" applyBorder="1" applyAlignment="1">
      <alignment horizontal="left" vertical="top" wrapText="1"/>
    </xf>
    <xf numFmtId="0" fontId="6" fillId="3" borderId="11" xfId="0" applyFont="1" applyFill="1" applyBorder="1" applyAlignment="1">
      <alignment horizontal="left" vertical="top" wrapText="1"/>
    </xf>
    <xf numFmtId="43" fontId="10" fillId="0" borderId="11" xfId="1" applyFont="1" applyBorder="1" applyAlignment="1">
      <alignment horizontal="left" vertical="top"/>
    </xf>
    <xf numFmtId="0" fontId="10" fillId="0" borderId="11" xfId="0" applyFont="1" applyBorder="1" applyAlignment="1">
      <alignment horizontal="left" vertical="top" wrapText="1"/>
    </xf>
    <xf numFmtId="43" fontId="6" fillId="0" borderId="11" xfId="1" applyFont="1" applyBorder="1" applyAlignment="1">
      <alignment horizontal="left" vertical="top" wrapText="1"/>
    </xf>
    <xf numFmtId="43" fontId="6" fillId="0" borderId="11" xfId="1" applyFont="1" applyFill="1" applyBorder="1" applyAlignment="1">
      <alignment horizontal="left" vertical="top"/>
    </xf>
    <xf numFmtId="43" fontId="6" fillId="0" borderId="22" xfId="1" applyFont="1" applyFill="1" applyBorder="1" applyAlignment="1">
      <alignment horizontal="left" vertical="top"/>
    </xf>
    <xf numFmtId="0" fontId="6" fillId="0" borderId="15" xfId="0" applyFont="1" applyBorder="1" applyAlignment="1">
      <alignment horizontal="left" vertical="top" wrapText="1"/>
    </xf>
    <xf numFmtId="43" fontId="6" fillId="0" borderId="23" xfId="1" applyFont="1" applyFill="1" applyBorder="1" applyAlignment="1">
      <alignment horizontal="left" vertical="top"/>
    </xf>
    <xf numFmtId="0" fontId="10" fillId="0" borderId="15" xfId="0" applyFont="1" applyBorder="1" applyAlignment="1">
      <alignment horizontal="left" vertical="top" wrapText="1"/>
    </xf>
    <xf numFmtId="0" fontId="10" fillId="3" borderId="11" xfId="0" applyFont="1" applyFill="1" applyBorder="1" applyAlignment="1">
      <alignment horizontal="left" vertical="top"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5" fillId="0" borderId="11" xfId="0" applyFont="1" applyBorder="1" applyAlignment="1">
      <alignment horizontal="left" vertical="top" wrapText="1"/>
    </xf>
    <xf numFmtId="0" fontId="7" fillId="3" borderId="11" xfId="0" applyFont="1" applyFill="1" applyBorder="1" applyAlignment="1">
      <alignment horizontal="left" vertical="top" wrapText="1"/>
    </xf>
    <xf numFmtId="0" fontId="5" fillId="3" borderId="11" xfId="0" applyFont="1" applyFill="1" applyBorder="1" applyAlignment="1">
      <alignment horizontal="left" vertical="top" wrapText="1"/>
    </xf>
    <xf numFmtId="0" fontId="6" fillId="12" borderId="11" xfId="0" applyFont="1" applyFill="1" applyBorder="1" applyAlignment="1">
      <alignment horizontal="left" vertical="top" wrapText="1"/>
    </xf>
    <xf numFmtId="0" fontId="10" fillId="12" borderId="11" xfId="0" applyFont="1" applyFill="1" applyBorder="1" applyAlignment="1">
      <alignment horizontal="left" vertical="top" wrapText="1"/>
    </xf>
    <xf numFmtId="0" fontId="9" fillId="11" borderId="11" xfId="0" applyFont="1" applyFill="1" applyBorder="1" applyAlignment="1">
      <alignment horizontal="left" vertical="top" wrapText="1"/>
    </xf>
    <xf numFmtId="0" fontId="9" fillId="3" borderId="11" xfId="0" applyFont="1" applyFill="1" applyBorder="1" applyAlignment="1">
      <alignment horizontal="left" vertical="top" wrapText="1"/>
    </xf>
    <xf numFmtId="0" fontId="10" fillId="0" borderId="12" xfId="0" applyFont="1" applyBorder="1" applyAlignment="1">
      <alignment horizontal="left" vertical="top"/>
    </xf>
    <xf numFmtId="43" fontId="6" fillId="0" borderId="21" xfId="1" applyFont="1" applyFill="1" applyBorder="1" applyAlignment="1">
      <alignment horizontal="left" vertical="top"/>
    </xf>
    <xf numFmtId="0" fontId="10" fillId="10" borderId="0" xfId="0" applyFont="1" applyFill="1" applyAlignment="1">
      <alignment horizontal="left" vertical="top"/>
    </xf>
    <xf numFmtId="0" fontId="9" fillId="0" borderId="11" xfId="0" applyFont="1" applyBorder="1" applyAlignment="1">
      <alignment horizontal="left" vertical="top" wrapText="1"/>
    </xf>
    <xf numFmtId="164" fontId="10" fillId="0" borderId="11" xfId="0" applyNumberFormat="1" applyFont="1" applyBorder="1" applyAlignment="1">
      <alignment horizontal="left" vertical="top" wrapText="1"/>
    </xf>
    <xf numFmtId="43" fontId="10" fillId="0" borderId="15" xfId="1" applyFont="1" applyBorder="1" applyAlignment="1">
      <alignment horizontal="left" vertical="top"/>
    </xf>
    <xf numFmtId="0" fontId="16" fillId="0" borderId="11" xfId="0" applyFont="1" applyBorder="1" applyAlignment="1">
      <alignment horizontal="left" vertical="top" wrapText="1"/>
    </xf>
    <xf numFmtId="0" fontId="6" fillId="11" borderId="11" xfId="0" applyFont="1" applyFill="1" applyBorder="1" applyAlignment="1">
      <alignment horizontal="left" vertical="top" wrapText="1"/>
    </xf>
    <xf numFmtId="0" fontId="13" fillId="12" borderId="11" xfId="2" applyFont="1" applyFill="1" applyBorder="1" applyAlignment="1">
      <alignment horizontal="left" vertical="top" wrapText="1"/>
    </xf>
    <xf numFmtId="0" fontId="16" fillId="7" borderId="11" xfId="0" applyFont="1" applyFill="1" applyBorder="1" applyAlignment="1">
      <alignment horizontal="left" vertical="top" wrapText="1"/>
    </xf>
    <xf numFmtId="0" fontId="17" fillId="0" borderId="11" xfId="0" applyFont="1" applyBorder="1" applyAlignment="1">
      <alignment horizontal="left" vertical="top" wrapText="1"/>
    </xf>
    <xf numFmtId="0" fontId="6" fillId="12" borderId="28" xfId="0" applyFont="1" applyFill="1" applyBorder="1" applyAlignment="1">
      <alignment horizontal="left" vertical="top" wrapText="1"/>
    </xf>
    <xf numFmtId="0" fontId="5" fillId="3" borderId="17" xfId="0" applyFont="1" applyFill="1" applyBorder="1" applyAlignment="1">
      <alignment horizontal="left" vertical="top" wrapText="1"/>
    </xf>
    <xf numFmtId="0" fontId="6" fillId="0" borderId="17" xfId="0" applyFont="1" applyBorder="1" applyAlignment="1">
      <alignment vertical="top" wrapText="1"/>
    </xf>
    <xf numFmtId="0" fontId="18" fillId="12" borderId="11" xfId="0" applyFont="1" applyFill="1" applyBorder="1" applyAlignment="1">
      <alignment horizontal="left" vertical="top" wrapText="1"/>
    </xf>
    <xf numFmtId="0" fontId="19" fillId="0" borderId="11" xfId="0" applyFont="1" applyBorder="1" applyAlignment="1">
      <alignment horizontal="left" vertical="top" wrapText="1"/>
    </xf>
    <xf numFmtId="0" fontId="6" fillId="0" borderId="15" xfId="0" applyFont="1" applyBorder="1" applyAlignment="1">
      <alignment vertical="top" wrapText="1"/>
    </xf>
    <xf numFmtId="0" fontId="19" fillId="3" borderId="11" xfId="0" applyFont="1" applyFill="1" applyBorder="1" applyAlignment="1">
      <alignment horizontal="left" vertical="top" wrapText="1"/>
    </xf>
    <xf numFmtId="0" fontId="5" fillId="13" borderId="11" xfId="0" applyFont="1" applyFill="1" applyBorder="1" applyAlignment="1">
      <alignment horizontal="left" vertical="top" wrapText="1"/>
    </xf>
    <xf numFmtId="0" fontId="5" fillId="0" borderId="15" xfId="0" applyFont="1" applyBorder="1" applyAlignment="1">
      <alignment vertical="top" wrapText="1"/>
    </xf>
    <xf numFmtId="0" fontId="20" fillId="0" borderId="11" xfId="0" applyFont="1" applyBorder="1" applyAlignment="1">
      <alignment horizontal="left" vertical="top" wrapText="1"/>
    </xf>
    <xf numFmtId="0" fontId="9" fillId="2" borderId="25" xfId="0" applyFont="1" applyFill="1" applyBorder="1" applyAlignment="1">
      <alignment horizontal="left" vertical="top"/>
    </xf>
    <xf numFmtId="43" fontId="9" fillId="2" borderId="25" xfId="1" applyFont="1" applyFill="1" applyBorder="1" applyAlignment="1">
      <alignment horizontal="left" vertical="top"/>
    </xf>
    <xf numFmtId="43" fontId="6" fillId="2" borderId="25" xfId="1" applyFont="1" applyFill="1" applyBorder="1" applyAlignment="1">
      <alignment horizontal="left" vertical="top"/>
    </xf>
    <xf numFmtId="43" fontId="6" fillId="2" borderId="29" xfId="1" applyFont="1" applyFill="1" applyBorder="1" applyAlignment="1">
      <alignment horizontal="left" vertical="top"/>
    </xf>
    <xf numFmtId="0" fontId="9" fillId="3" borderId="0" xfId="0" applyFont="1" applyFill="1" applyAlignment="1">
      <alignment horizontal="left" vertical="top"/>
    </xf>
    <xf numFmtId="43" fontId="5" fillId="3" borderId="0" xfId="1" applyFont="1" applyFill="1" applyBorder="1" applyAlignment="1">
      <alignment horizontal="left" vertical="top"/>
    </xf>
    <xf numFmtId="43" fontId="6" fillId="0" borderId="4" xfId="1" applyFont="1" applyFill="1" applyBorder="1" applyAlignment="1">
      <alignment horizontal="left" vertical="top"/>
    </xf>
    <xf numFmtId="0" fontId="10" fillId="4" borderId="0" xfId="0" applyFont="1" applyFill="1" applyAlignment="1">
      <alignment horizontal="left" vertical="top" wrapText="1"/>
    </xf>
    <xf numFmtId="43" fontId="6" fillId="4" borderId="6" xfId="1" applyFont="1" applyFill="1" applyBorder="1" applyAlignment="1">
      <alignment horizontal="left" vertical="top"/>
    </xf>
    <xf numFmtId="43" fontId="6" fillId="4" borderId="4" xfId="1" applyFont="1" applyFill="1" applyBorder="1" applyAlignment="1">
      <alignment horizontal="left" vertical="top"/>
    </xf>
    <xf numFmtId="43" fontId="6" fillId="4" borderId="3" xfId="1" applyFont="1" applyFill="1" applyBorder="1" applyAlignment="1">
      <alignment horizontal="left" vertical="top"/>
    </xf>
    <xf numFmtId="0" fontId="9" fillId="0" borderId="7" xfId="0" applyFont="1" applyBorder="1" applyAlignment="1">
      <alignment horizontal="left" vertical="top"/>
    </xf>
    <xf numFmtId="43" fontId="6" fillId="0" borderId="0" xfId="1" applyFont="1" applyAlignment="1">
      <alignment horizontal="left" vertical="top"/>
    </xf>
    <xf numFmtId="0" fontId="10" fillId="0" borderId="3" xfId="0" applyFont="1" applyBorder="1" applyAlignment="1">
      <alignment horizontal="left" vertical="top"/>
    </xf>
    <xf numFmtId="0" fontId="10" fillId="0" borderId="8" xfId="0" applyFont="1" applyBorder="1" applyAlignment="1">
      <alignment horizontal="left" vertical="top" wrapText="1"/>
    </xf>
    <xf numFmtId="0" fontId="10" fillId="3" borderId="8" xfId="0" applyFont="1" applyFill="1" applyBorder="1" applyAlignment="1">
      <alignment horizontal="left" vertical="top" wrapText="1"/>
    </xf>
    <xf numFmtId="0" fontId="10" fillId="0" borderId="1" xfId="0" applyFont="1" applyBorder="1" applyAlignment="1">
      <alignment horizontal="left" vertical="top" wrapText="1"/>
    </xf>
    <xf numFmtId="43" fontId="10" fillId="0" borderId="7" xfId="1" applyFont="1" applyFill="1" applyBorder="1" applyAlignment="1">
      <alignment horizontal="left" vertical="top"/>
    </xf>
    <xf numFmtId="43" fontId="10" fillId="0" borderId="1" xfId="1" applyFont="1" applyFill="1" applyBorder="1" applyAlignment="1">
      <alignment horizontal="left" vertical="top"/>
    </xf>
    <xf numFmtId="0" fontId="10" fillId="0" borderId="7" xfId="0" applyFont="1" applyBorder="1" applyAlignment="1">
      <alignment horizontal="left" vertical="top" wrapText="1"/>
    </xf>
    <xf numFmtId="43" fontId="6" fillId="0" borderId="7" xfId="1" applyFont="1" applyBorder="1" applyAlignment="1">
      <alignment horizontal="left" vertical="top" wrapText="1"/>
    </xf>
    <xf numFmtId="43" fontId="6" fillId="0" borderId="1" xfId="1" applyFont="1" applyFill="1" applyBorder="1" applyAlignment="1">
      <alignment horizontal="left" vertical="top"/>
    </xf>
    <xf numFmtId="0" fontId="10" fillId="3" borderId="1" xfId="0" applyFont="1" applyFill="1" applyBorder="1" applyAlignment="1">
      <alignment horizontal="left" vertical="top"/>
    </xf>
    <xf numFmtId="0" fontId="10" fillId="0" borderId="8" xfId="0" applyFont="1" applyBorder="1" applyAlignment="1">
      <alignment horizontal="left" vertical="top"/>
    </xf>
    <xf numFmtId="0" fontId="9" fillId="0" borderId="1" xfId="0" applyFont="1" applyBorder="1" applyAlignment="1">
      <alignment horizontal="left" vertical="top"/>
    </xf>
    <xf numFmtId="0" fontId="9" fillId="3" borderId="7" xfId="0" applyFont="1" applyFill="1" applyBorder="1" applyAlignment="1">
      <alignment horizontal="left" vertical="top"/>
    </xf>
    <xf numFmtId="43" fontId="9" fillId="0" borderId="7" xfId="1" applyFont="1" applyBorder="1" applyAlignment="1">
      <alignment horizontal="left" vertical="top"/>
    </xf>
    <xf numFmtId="0" fontId="10" fillId="0" borderId="9" xfId="0" applyFont="1" applyBorder="1" applyAlignment="1">
      <alignment horizontal="left" vertical="top"/>
    </xf>
    <xf numFmtId="43" fontId="5" fillId="0" borderId="1" xfId="1" applyFont="1" applyFill="1" applyBorder="1" applyAlignment="1">
      <alignment horizontal="left" vertical="top"/>
    </xf>
    <xf numFmtId="0" fontId="10" fillId="3" borderId="0" xfId="0" applyFont="1" applyFill="1" applyAlignment="1">
      <alignment horizontal="left" vertical="top"/>
    </xf>
    <xf numFmtId="3" fontId="10" fillId="0" borderId="0" xfId="0" applyNumberFormat="1" applyFont="1" applyAlignment="1">
      <alignment horizontal="left" vertical="top"/>
    </xf>
    <xf numFmtId="4" fontId="10" fillId="0" borderId="0" xfId="0" applyNumberFormat="1" applyFont="1" applyAlignment="1">
      <alignment horizontal="left" vertical="top"/>
    </xf>
    <xf numFmtId="0" fontId="9" fillId="0" borderId="0" xfId="0" applyFont="1" applyAlignment="1">
      <alignment horizontal="left" vertical="top"/>
    </xf>
    <xf numFmtId="2" fontId="10" fillId="0" borderId="0" xfId="0" applyNumberFormat="1" applyFont="1" applyAlignment="1">
      <alignment horizontal="left" vertical="top"/>
    </xf>
    <xf numFmtId="43" fontId="10" fillId="0" borderId="0" xfId="0" applyNumberFormat="1" applyFont="1" applyAlignment="1">
      <alignment horizontal="left" vertical="top"/>
    </xf>
    <xf numFmtId="2" fontId="9" fillId="0" borderId="0" xfId="0" applyNumberFormat="1" applyFont="1" applyAlignment="1">
      <alignment horizontal="left" vertical="top"/>
    </xf>
    <xf numFmtId="0" fontId="10" fillId="14" borderId="10" xfId="0" applyFont="1" applyFill="1" applyBorder="1" applyAlignment="1">
      <alignment horizontal="left" vertical="top"/>
    </xf>
    <xf numFmtId="0" fontId="10" fillId="14" borderId="26" xfId="0" applyFont="1" applyFill="1" applyBorder="1" applyAlignment="1">
      <alignment horizontal="left" vertical="top" wrapText="1"/>
    </xf>
    <xf numFmtId="0" fontId="15" fillId="14" borderId="26" xfId="0" applyFont="1" applyFill="1" applyBorder="1" applyAlignment="1">
      <alignment horizontal="left" vertical="top" wrapText="1"/>
    </xf>
    <xf numFmtId="43" fontId="10" fillId="14" borderId="26" xfId="1" applyFont="1" applyFill="1" applyBorder="1" applyAlignment="1">
      <alignment horizontal="left" vertical="top"/>
    </xf>
    <xf numFmtId="43" fontId="6" fillId="14" borderId="26" xfId="1" applyFont="1" applyFill="1" applyBorder="1" applyAlignment="1">
      <alignment horizontal="left" vertical="top" wrapText="1"/>
    </xf>
    <xf numFmtId="43" fontId="6" fillId="14" borderId="26" xfId="1" applyFont="1" applyFill="1" applyBorder="1" applyAlignment="1">
      <alignment horizontal="left" vertical="top"/>
    </xf>
    <xf numFmtId="43" fontId="6" fillId="14" borderId="31" xfId="1" applyFont="1" applyFill="1" applyBorder="1" applyAlignment="1">
      <alignment horizontal="left" vertical="top"/>
    </xf>
    <xf numFmtId="0" fontId="10" fillId="14" borderId="27" xfId="0" applyFont="1" applyFill="1" applyBorder="1" applyAlignment="1">
      <alignment horizontal="left" vertical="top" wrapText="1"/>
    </xf>
    <xf numFmtId="0" fontId="6" fillId="14" borderId="36" xfId="0" applyFont="1" applyFill="1" applyBorder="1" applyAlignment="1">
      <alignment horizontal="left" vertical="top" wrapText="1"/>
    </xf>
    <xf numFmtId="0" fontId="6" fillId="14" borderId="0" xfId="0" applyFont="1" applyFill="1" applyAlignment="1">
      <alignment horizontal="left" vertical="top" wrapText="1"/>
    </xf>
    <xf numFmtId="0" fontId="10" fillId="14" borderId="0" xfId="0" applyFont="1" applyFill="1" applyAlignment="1">
      <alignment horizontal="left" vertical="top" wrapText="1"/>
    </xf>
    <xf numFmtId="0" fontId="16" fillId="14" borderId="0" xfId="0" applyFont="1" applyFill="1" applyAlignment="1">
      <alignment horizontal="left" vertical="top" wrapText="1"/>
    </xf>
    <xf numFmtId="164" fontId="10" fillId="14" borderId="0" xfId="0" applyNumberFormat="1" applyFont="1" applyFill="1" applyAlignment="1">
      <alignment horizontal="left" vertical="top" wrapText="1"/>
    </xf>
    <xf numFmtId="43" fontId="10" fillId="14" borderId="0" xfId="1" applyFont="1" applyFill="1" applyBorder="1" applyAlignment="1">
      <alignment horizontal="left" vertical="top"/>
    </xf>
    <xf numFmtId="43" fontId="6" fillId="14" borderId="0" xfId="1" applyFont="1" applyFill="1" applyBorder="1" applyAlignment="1">
      <alignment horizontal="left" vertical="top" wrapText="1"/>
    </xf>
    <xf numFmtId="43" fontId="6" fillId="14" borderId="0" xfId="1" applyFont="1" applyFill="1" applyBorder="1" applyAlignment="1">
      <alignment horizontal="left" vertical="top"/>
    </xf>
    <xf numFmtId="43" fontId="6" fillId="14" borderId="5" xfId="1" applyFont="1" applyFill="1" applyBorder="1" applyAlignment="1">
      <alignment horizontal="left" vertical="top"/>
    </xf>
    <xf numFmtId="0" fontId="10" fillId="14" borderId="10" xfId="0" applyFont="1" applyFill="1" applyBorder="1" applyAlignment="1">
      <alignment vertical="top"/>
    </xf>
    <xf numFmtId="0" fontId="10" fillId="14" borderId="38" xfId="0" applyFont="1" applyFill="1" applyBorder="1" applyAlignment="1">
      <alignment horizontal="left" vertical="top"/>
    </xf>
    <xf numFmtId="0" fontId="7" fillId="14" borderId="26" xfId="0" applyFont="1" applyFill="1" applyBorder="1" applyAlignment="1">
      <alignment horizontal="left" vertical="top" wrapText="1"/>
    </xf>
    <xf numFmtId="0" fontId="6" fillId="14" borderId="26" xfId="0" applyFont="1" applyFill="1" applyBorder="1" applyAlignment="1">
      <alignment horizontal="left" vertical="top" wrapText="1"/>
    </xf>
    <xf numFmtId="0" fontId="16" fillId="14" borderId="26" xfId="0" applyFont="1" applyFill="1" applyBorder="1" applyAlignment="1">
      <alignment horizontal="left" vertical="top" wrapText="1"/>
    </xf>
    <xf numFmtId="164" fontId="10" fillId="14" borderId="26" xfId="0" applyNumberFormat="1" applyFont="1" applyFill="1" applyBorder="1" applyAlignment="1">
      <alignment horizontal="left" vertical="top" wrapText="1"/>
    </xf>
    <xf numFmtId="0" fontId="10" fillId="14" borderId="0" xfId="0" applyFont="1" applyFill="1" applyAlignment="1">
      <alignment horizontal="left" vertical="top"/>
    </xf>
    <xf numFmtId="0" fontId="27" fillId="0" borderId="26" xfId="0" applyFont="1" applyBorder="1" applyAlignment="1">
      <alignment horizontal="left" vertical="top" wrapText="1"/>
    </xf>
    <xf numFmtId="0" fontId="29" fillId="0" borderId="5" xfId="0" applyFont="1" applyBorder="1" applyAlignment="1">
      <alignment vertical="center" wrapText="1"/>
    </xf>
    <xf numFmtId="0" fontId="5" fillId="19" borderId="17" xfId="0" applyFont="1" applyFill="1" applyBorder="1" applyAlignment="1">
      <alignment vertical="top" wrapText="1"/>
    </xf>
    <xf numFmtId="43" fontId="6" fillId="11" borderId="0" xfId="1" applyFont="1" applyFill="1" applyBorder="1" applyAlignment="1">
      <alignment horizontal="center" vertical="top" wrapText="1"/>
    </xf>
    <xf numFmtId="43" fontId="6" fillId="11" borderId="5" xfId="1" applyFont="1" applyFill="1" applyBorder="1" applyAlignment="1">
      <alignment horizontal="center" vertical="top" wrapText="1"/>
    </xf>
    <xf numFmtId="0" fontId="5" fillId="6" borderId="47"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18" borderId="42" xfId="0" applyFont="1" applyFill="1" applyBorder="1" applyAlignment="1">
      <alignment vertical="top" wrapText="1"/>
    </xf>
    <xf numFmtId="0" fontId="5" fillId="18" borderId="43" xfId="0" applyFont="1" applyFill="1" applyBorder="1" applyAlignment="1">
      <alignment vertical="top" wrapText="1"/>
    </xf>
    <xf numFmtId="0" fontId="5" fillId="18" borderId="44" xfId="0" applyFont="1" applyFill="1" applyBorder="1" applyAlignment="1">
      <alignment vertical="top" wrapText="1"/>
    </xf>
    <xf numFmtId="43" fontId="6" fillId="0" borderId="47" xfId="1" applyFont="1" applyFill="1" applyBorder="1" applyAlignment="1">
      <alignment horizontal="left" vertical="top"/>
    </xf>
    <xf numFmtId="43" fontId="6" fillId="0" borderId="48" xfId="1" applyFont="1" applyFill="1" applyBorder="1" applyAlignment="1">
      <alignment horizontal="left" vertical="top"/>
    </xf>
    <xf numFmtId="43" fontId="5" fillId="18" borderId="5" xfId="0" applyNumberFormat="1" applyFont="1" applyFill="1" applyBorder="1" applyAlignment="1">
      <alignment horizontal="left" vertical="top" wrapText="1"/>
    </xf>
    <xf numFmtId="43" fontId="5" fillId="18" borderId="0" xfId="0" applyNumberFormat="1" applyFont="1" applyFill="1" applyAlignment="1">
      <alignment horizontal="left" vertical="top" wrapText="1"/>
    </xf>
    <xf numFmtId="43" fontId="5" fillId="18" borderId="50" xfId="0" applyNumberFormat="1" applyFont="1" applyFill="1" applyBorder="1" applyAlignment="1">
      <alignment vertical="top" wrapText="1"/>
    </xf>
    <xf numFmtId="43" fontId="5" fillId="18" borderId="43" xfId="0" applyNumberFormat="1" applyFont="1" applyFill="1" applyBorder="1" applyAlignment="1">
      <alignment vertical="top" wrapText="1"/>
    </xf>
    <xf numFmtId="43" fontId="9" fillId="18" borderId="5" xfId="0" applyNumberFormat="1" applyFont="1" applyFill="1" applyBorder="1" applyAlignment="1">
      <alignment horizontal="left" vertical="top" wrapText="1"/>
    </xf>
    <xf numFmtId="43" fontId="9" fillId="18" borderId="0" xfId="0" applyNumberFormat="1" applyFont="1" applyFill="1" applyAlignment="1">
      <alignment horizontal="left" vertical="top" wrapText="1"/>
    </xf>
    <xf numFmtId="43" fontId="5" fillId="11" borderId="5" xfId="0" applyNumberFormat="1" applyFont="1" applyFill="1" applyBorder="1" applyAlignment="1">
      <alignment horizontal="left" vertical="top" wrapText="1"/>
    </xf>
    <xf numFmtId="43" fontId="5" fillId="11" borderId="0" xfId="0" applyNumberFormat="1" applyFont="1" applyFill="1" applyAlignment="1">
      <alignment horizontal="left" vertical="top" wrapText="1"/>
    </xf>
    <xf numFmtId="43" fontId="9" fillId="11" borderId="5" xfId="0" applyNumberFormat="1" applyFont="1" applyFill="1" applyBorder="1" applyAlignment="1">
      <alignment horizontal="left" vertical="top" wrapText="1"/>
    </xf>
    <xf numFmtId="43" fontId="9" fillId="11" borderId="0" xfId="0" applyNumberFormat="1" applyFont="1" applyFill="1" applyAlignment="1">
      <alignment horizontal="left" vertical="top" wrapText="1"/>
    </xf>
    <xf numFmtId="43" fontId="6" fillId="0" borderId="19" xfId="1" applyFont="1" applyFill="1" applyBorder="1" applyAlignment="1">
      <alignment horizontal="left" vertical="top"/>
    </xf>
    <xf numFmtId="43" fontId="23" fillId="18" borderId="5" xfId="0" applyNumberFormat="1" applyFont="1" applyFill="1" applyBorder="1" applyAlignment="1">
      <alignment horizontal="left" vertical="top" wrapText="1"/>
    </xf>
    <xf numFmtId="43" fontId="23" fillId="18" borderId="0" xfId="0" applyNumberFormat="1" applyFont="1" applyFill="1" applyAlignment="1">
      <alignment horizontal="left" vertical="top" wrapText="1"/>
    </xf>
    <xf numFmtId="43" fontId="6" fillId="11" borderId="5" xfId="1" applyFont="1" applyFill="1" applyBorder="1" applyAlignment="1">
      <alignment horizontal="left" vertical="top" wrapText="1"/>
    </xf>
    <xf numFmtId="43" fontId="6" fillId="11" borderId="0" xfId="1" applyFont="1" applyFill="1" applyBorder="1" applyAlignment="1">
      <alignment horizontal="left" vertical="top" wrapText="1"/>
    </xf>
    <xf numFmtId="43" fontId="15" fillId="11" borderId="5" xfId="0" applyNumberFormat="1" applyFont="1" applyFill="1" applyBorder="1" applyAlignment="1">
      <alignment horizontal="left" vertical="top" wrapText="1"/>
    </xf>
    <xf numFmtId="43" fontId="15" fillId="11" borderId="0" xfId="0" applyNumberFormat="1" applyFont="1" applyFill="1" applyAlignment="1">
      <alignment horizontal="left" vertical="top" wrapText="1"/>
    </xf>
    <xf numFmtId="43" fontId="6" fillId="11" borderId="5" xfId="0" applyNumberFormat="1" applyFont="1" applyFill="1" applyBorder="1" applyAlignment="1">
      <alignment horizontal="left" vertical="top" wrapText="1"/>
    </xf>
    <xf numFmtId="43" fontId="6" fillId="11" borderId="0" xfId="0" applyNumberFormat="1" applyFont="1" applyFill="1" applyAlignment="1">
      <alignment horizontal="left" vertical="top" wrapText="1"/>
    </xf>
    <xf numFmtId="43" fontId="6" fillId="13" borderId="5" xfId="1" applyFont="1" applyFill="1" applyBorder="1" applyAlignment="1">
      <alignment horizontal="center" vertical="top" wrapText="1"/>
    </xf>
    <xf numFmtId="43" fontId="6" fillId="13" borderId="0" xfId="1" applyFont="1" applyFill="1" applyBorder="1" applyAlignment="1">
      <alignment horizontal="center" vertical="top" wrapText="1"/>
    </xf>
    <xf numFmtId="43" fontId="6" fillId="14" borderId="11" xfId="1" applyFont="1" applyFill="1" applyBorder="1" applyAlignment="1">
      <alignment horizontal="left" vertical="top"/>
    </xf>
    <xf numFmtId="43" fontId="6" fillId="2" borderId="11" xfId="1" applyFont="1" applyFill="1" applyBorder="1" applyAlignment="1">
      <alignment horizontal="left" vertical="top"/>
    </xf>
    <xf numFmtId="0" fontId="10" fillId="0" borderId="36" xfId="0" applyFont="1" applyBorder="1" applyAlignment="1">
      <alignment vertical="top" wrapText="1"/>
    </xf>
    <xf numFmtId="0" fontId="10" fillId="0" borderId="0" xfId="0" applyFont="1" applyAlignment="1">
      <alignment horizontal="left" vertical="top" wrapText="1"/>
    </xf>
    <xf numFmtId="0" fontId="9" fillId="8" borderId="20" xfId="0" applyFont="1" applyFill="1" applyBorder="1" applyAlignment="1">
      <alignment vertical="top" wrapText="1"/>
    </xf>
    <xf numFmtId="0" fontId="5" fillId="14" borderId="20" xfId="0" applyFont="1" applyFill="1" applyBorder="1" applyAlignment="1">
      <alignment vertical="top" wrapText="1"/>
    </xf>
    <xf numFmtId="0" fontId="9" fillId="14" borderId="20" xfId="0" applyFont="1" applyFill="1" applyBorder="1" applyAlignment="1">
      <alignment vertical="top" wrapText="1"/>
    </xf>
    <xf numFmtId="0" fontId="9" fillId="6" borderId="20" xfId="0" applyFont="1" applyFill="1" applyBorder="1" applyAlignment="1">
      <alignment vertical="top" wrapText="1"/>
    </xf>
    <xf numFmtId="0" fontId="5" fillId="6" borderId="28" xfId="0" applyFont="1" applyFill="1" applyBorder="1" applyAlignment="1">
      <alignment vertical="center" wrapText="1"/>
    </xf>
    <xf numFmtId="0" fontId="5" fillId="6" borderId="47" xfId="0" applyFont="1" applyFill="1" applyBorder="1" applyAlignment="1">
      <alignment vertical="center" wrapText="1"/>
    </xf>
    <xf numFmtId="0" fontId="23" fillId="19" borderId="17" xfId="0" applyFont="1" applyFill="1" applyBorder="1" applyAlignment="1">
      <alignment vertical="top" wrapText="1"/>
    </xf>
    <xf numFmtId="0" fontId="9" fillId="19" borderId="17" xfId="0" applyFont="1" applyFill="1" applyBorder="1" applyAlignment="1">
      <alignment vertical="top" wrapText="1"/>
    </xf>
    <xf numFmtId="0" fontId="10" fillId="19" borderId="17" xfId="0" applyFont="1" applyFill="1" applyBorder="1" applyAlignment="1">
      <alignment vertical="top" wrapText="1"/>
    </xf>
    <xf numFmtId="164" fontId="7" fillId="19" borderId="17" xfId="0" applyNumberFormat="1" applyFont="1" applyFill="1" applyBorder="1" applyAlignment="1">
      <alignment vertical="top"/>
    </xf>
    <xf numFmtId="43" fontId="9" fillId="19" borderId="17" xfId="1" applyFont="1" applyFill="1" applyBorder="1" applyAlignment="1">
      <alignment vertical="top"/>
    </xf>
    <xf numFmtId="0" fontId="6" fillId="19" borderId="17" xfId="0" applyFont="1" applyFill="1" applyBorder="1" applyAlignment="1">
      <alignment vertical="top" wrapText="1"/>
    </xf>
    <xf numFmtId="0" fontId="25" fillId="0" borderId="11" xfId="0" applyFont="1" applyBorder="1" applyAlignment="1">
      <alignment vertical="top" wrapText="1"/>
    </xf>
    <xf numFmtId="0" fontId="6" fillId="3" borderId="11" xfId="0" applyFont="1" applyFill="1" applyBorder="1" applyAlignment="1">
      <alignment vertical="top" wrapText="1"/>
    </xf>
    <xf numFmtId="0" fontId="6" fillId="15" borderId="11" xfId="0" applyFont="1" applyFill="1" applyBorder="1" applyAlignment="1">
      <alignment vertical="top" wrapText="1"/>
    </xf>
    <xf numFmtId="0" fontId="6" fillId="9" borderId="11" xfId="0" applyFont="1" applyFill="1" applyBorder="1" applyAlignment="1">
      <alignment vertical="top" wrapText="1"/>
    </xf>
    <xf numFmtId="0" fontId="26" fillId="9" borderId="11" xfId="2" applyFont="1" applyFill="1" applyBorder="1" applyAlignment="1">
      <alignment vertical="top" wrapText="1"/>
    </xf>
    <xf numFmtId="0" fontId="6" fillId="16" borderId="11" xfId="0" applyFont="1" applyFill="1" applyBorder="1" applyAlignment="1">
      <alignment vertical="top" wrapText="1"/>
    </xf>
    <xf numFmtId="0" fontId="6" fillId="17" borderId="11" xfId="0" applyFont="1" applyFill="1" applyBorder="1" applyAlignment="1">
      <alignment vertical="top" wrapText="1"/>
    </xf>
    <xf numFmtId="0" fontId="6" fillId="0" borderId="11" xfId="0" applyFont="1" applyBorder="1" applyAlignment="1">
      <alignment vertical="top" wrapText="1"/>
    </xf>
    <xf numFmtId="164" fontId="10" fillId="0" borderId="11" xfId="0" applyNumberFormat="1" applyFont="1" applyBorder="1" applyAlignment="1">
      <alignment vertical="top"/>
    </xf>
    <xf numFmtId="43" fontId="10" fillId="0" borderId="11" xfId="1" applyFont="1" applyBorder="1" applyAlignment="1">
      <alignment vertical="top"/>
    </xf>
    <xf numFmtId="0" fontId="10" fillId="0" borderId="11" xfId="0" applyFont="1" applyBorder="1" applyAlignment="1">
      <alignment vertical="top" wrapText="1"/>
    </xf>
    <xf numFmtId="43" fontId="6" fillId="0" borderId="11" xfId="1" applyFont="1" applyBorder="1" applyAlignment="1">
      <alignment vertical="top" wrapText="1"/>
    </xf>
    <xf numFmtId="43" fontId="6" fillId="0" borderId="11" xfId="1" applyFont="1" applyFill="1" applyBorder="1" applyAlignment="1">
      <alignment vertical="top"/>
    </xf>
    <xf numFmtId="43" fontId="6" fillId="0" borderId="22" xfId="1" applyFont="1" applyFill="1" applyBorder="1" applyAlignment="1">
      <alignment vertical="top"/>
    </xf>
    <xf numFmtId="0" fontId="6" fillId="15" borderId="15" xfId="0" applyFont="1" applyFill="1" applyBorder="1" applyAlignment="1">
      <alignment vertical="top" wrapText="1"/>
    </xf>
    <xf numFmtId="0" fontId="6" fillId="9" borderId="15" xfId="0" applyFont="1" applyFill="1" applyBorder="1" applyAlignment="1">
      <alignment vertical="top" wrapText="1"/>
    </xf>
    <xf numFmtId="0" fontId="6" fillId="16" borderId="15" xfId="0" applyFont="1" applyFill="1" applyBorder="1" applyAlignment="1">
      <alignment vertical="top" wrapText="1"/>
    </xf>
    <xf numFmtId="0" fontId="6" fillId="17" borderId="15" xfId="0" applyFont="1" applyFill="1" applyBorder="1" applyAlignment="1">
      <alignment vertical="top" wrapText="1"/>
    </xf>
    <xf numFmtId="164" fontId="6" fillId="0" borderId="15" xfId="0" applyNumberFormat="1" applyFont="1" applyBorder="1" applyAlignment="1">
      <alignment vertical="top"/>
    </xf>
    <xf numFmtId="43" fontId="6" fillId="0" borderId="15" xfId="1" applyFont="1" applyBorder="1" applyAlignment="1">
      <alignment vertical="top"/>
    </xf>
    <xf numFmtId="43" fontId="6" fillId="0" borderId="15" xfId="1" applyFont="1" applyBorder="1" applyAlignment="1">
      <alignment vertical="top" wrapText="1"/>
    </xf>
    <xf numFmtId="43" fontId="6" fillId="0" borderId="15" xfId="1" applyFont="1" applyFill="1" applyBorder="1" applyAlignment="1">
      <alignment vertical="top"/>
    </xf>
    <xf numFmtId="43" fontId="6" fillId="0" borderId="23" xfId="1" applyFont="1" applyFill="1" applyBorder="1" applyAlignment="1">
      <alignment vertical="top"/>
    </xf>
    <xf numFmtId="0" fontId="6" fillId="16" borderId="27" xfId="0" applyFont="1" applyFill="1" applyBorder="1" applyAlignment="1">
      <alignment vertical="top" wrapText="1"/>
    </xf>
    <xf numFmtId="0" fontId="10" fillId="0" borderId="15" xfId="0" applyFont="1" applyBorder="1" applyAlignment="1">
      <alignment vertical="top" wrapText="1"/>
    </xf>
    <xf numFmtId="0" fontId="10" fillId="3" borderId="11" xfId="0" applyFont="1" applyFill="1" applyBorder="1" applyAlignment="1">
      <alignment vertical="top" wrapText="1"/>
    </xf>
    <xf numFmtId="0" fontId="25" fillId="0" borderId="15" xfId="0" applyFont="1" applyBorder="1" applyAlignment="1">
      <alignment vertical="top" wrapText="1"/>
    </xf>
    <xf numFmtId="164" fontId="6" fillId="0" borderId="11" xfId="0" applyNumberFormat="1" applyFont="1" applyBorder="1" applyAlignment="1">
      <alignment vertical="top"/>
    </xf>
    <xf numFmtId="43" fontId="6" fillId="0" borderId="11" xfId="1" applyFont="1" applyBorder="1" applyAlignment="1">
      <alignment vertical="top"/>
    </xf>
    <xf numFmtId="0" fontId="6" fillId="16" borderId="26" xfId="0" applyFont="1" applyFill="1" applyBorder="1" applyAlignment="1">
      <alignment vertical="top" wrapText="1"/>
    </xf>
    <xf numFmtId="0" fontId="7" fillId="0" borderId="11" xfId="0" applyFont="1" applyBorder="1" applyAlignment="1">
      <alignment vertical="top" wrapText="1"/>
    </xf>
    <xf numFmtId="0" fontId="18" fillId="16" borderId="11" xfId="0" applyFont="1" applyFill="1" applyBorder="1" applyAlignment="1">
      <alignment vertical="top" wrapText="1"/>
    </xf>
    <xf numFmtId="0" fontId="7" fillId="0" borderId="15" xfId="0" applyFont="1" applyBorder="1" applyAlignment="1">
      <alignment vertical="top" wrapText="1"/>
    </xf>
    <xf numFmtId="0" fontId="18" fillId="9" borderId="11" xfId="0" applyFont="1" applyFill="1" applyBorder="1" applyAlignment="1">
      <alignment vertical="top" wrapText="1"/>
    </xf>
    <xf numFmtId="0" fontId="5" fillId="0" borderId="11" xfId="0" applyFont="1" applyBorder="1" applyAlignment="1">
      <alignment vertical="top" wrapText="1"/>
    </xf>
    <xf numFmtId="0" fontId="7" fillId="3" borderId="11" xfId="0" applyFont="1" applyFill="1" applyBorder="1" applyAlignment="1">
      <alignment vertical="top" wrapText="1"/>
    </xf>
    <xf numFmtId="0" fontId="5" fillId="16" borderId="11" xfId="0" applyFont="1" applyFill="1" applyBorder="1" applyAlignment="1">
      <alignment vertical="top" wrapText="1"/>
    </xf>
    <xf numFmtId="0" fontId="18" fillId="17" borderId="11" xfId="0" applyFont="1" applyFill="1" applyBorder="1" applyAlignment="1">
      <alignment vertical="top" wrapText="1"/>
    </xf>
    <xf numFmtId="0" fontId="5" fillId="3" borderId="11" xfId="0" applyFont="1" applyFill="1" applyBorder="1" applyAlignment="1">
      <alignment vertical="top" wrapText="1"/>
    </xf>
    <xf numFmtId="0" fontId="21" fillId="16" borderId="11" xfId="0" applyFont="1" applyFill="1" applyBorder="1" applyAlignment="1">
      <alignment vertical="top" wrapText="1"/>
    </xf>
    <xf numFmtId="0" fontId="6" fillId="12" borderId="11" xfId="0" applyFont="1" applyFill="1" applyBorder="1" applyAlignment="1">
      <alignment vertical="top" wrapText="1"/>
    </xf>
    <xf numFmtId="0" fontId="26" fillId="12" borderId="11" xfId="2" applyFont="1" applyFill="1" applyBorder="1" applyAlignment="1">
      <alignment vertical="top" wrapText="1"/>
    </xf>
    <xf numFmtId="0" fontId="14" fillId="12" borderId="11" xfId="2" applyFont="1" applyFill="1" applyBorder="1" applyAlignment="1">
      <alignment vertical="top" wrapText="1"/>
    </xf>
    <xf numFmtId="0" fontId="10" fillId="12" borderId="11" xfId="0" applyFont="1" applyFill="1" applyBorder="1" applyAlignment="1">
      <alignment vertical="top" wrapText="1"/>
    </xf>
    <xf numFmtId="0" fontId="24" fillId="0" borderId="11" xfId="0" applyFont="1" applyBorder="1" applyAlignment="1">
      <alignment vertical="top" wrapText="1"/>
    </xf>
    <xf numFmtId="0" fontId="18" fillId="0" borderId="15" xfId="0" applyFont="1" applyBorder="1" applyAlignment="1">
      <alignment vertical="top" wrapText="1"/>
    </xf>
    <xf numFmtId="0" fontId="10" fillId="3" borderId="20" xfId="0" applyFont="1" applyFill="1" applyBorder="1" applyAlignment="1">
      <alignment vertical="top" wrapText="1"/>
    </xf>
    <xf numFmtId="0" fontId="6" fillId="15" borderId="20" xfId="0" applyFont="1" applyFill="1" applyBorder="1" applyAlignment="1">
      <alignment vertical="top" wrapText="1"/>
    </xf>
    <xf numFmtId="0" fontId="6" fillId="16" borderId="20" xfId="0" applyFont="1" applyFill="1" applyBorder="1" applyAlignment="1">
      <alignment vertical="top" wrapText="1"/>
    </xf>
    <xf numFmtId="0" fontId="10" fillId="17" borderId="20" xfId="0" applyFont="1" applyFill="1" applyBorder="1" applyAlignment="1">
      <alignment vertical="top" wrapText="1"/>
    </xf>
    <xf numFmtId="0" fontId="10" fillId="0" borderId="20" xfId="0" applyFont="1" applyBorder="1" applyAlignment="1">
      <alignment vertical="top" wrapText="1"/>
    </xf>
    <xf numFmtId="164" fontId="10" fillId="0" borderId="20" xfId="0" applyNumberFormat="1" applyFont="1" applyBorder="1" applyAlignment="1">
      <alignment vertical="top"/>
    </xf>
    <xf numFmtId="43" fontId="10" fillId="0" borderId="20" xfId="1" applyFont="1" applyBorder="1" applyAlignment="1">
      <alignment vertical="top"/>
    </xf>
    <xf numFmtId="43" fontId="6" fillId="0" borderId="20" xfId="1" applyFont="1" applyBorder="1" applyAlignment="1">
      <alignment vertical="top" wrapText="1"/>
    </xf>
    <xf numFmtId="43" fontId="6" fillId="0" borderId="20" xfId="1" applyFont="1" applyFill="1" applyBorder="1" applyAlignment="1">
      <alignment vertical="top"/>
    </xf>
    <xf numFmtId="43" fontId="6" fillId="0" borderId="21" xfId="1" applyFont="1" applyFill="1" applyBorder="1" applyAlignment="1">
      <alignment vertical="top"/>
    </xf>
    <xf numFmtId="0" fontId="10" fillId="14" borderId="0" xfId="0" applyFont="1" applyFill="1" applyAlignment="1">
      <alignment vertical="top" wrapText="1"/>
    </xf>
    <xf numFmtId="0" fontId="15" fillId="14" borderId="0" xfId="0" applyFont="1" applyFill="1" applyAlignment="1">
      <alignment vertical="top" wrapText="1"/>
    </xf>
    <xf numFmtId="164" fontId="10" fillId="14" borderId="0" xfId="0" applyNumberFormat="1" applyFont="1" applyFill="1" applyAlignment="1">
      <alignment vertical="top"/>
    </xf>
    <xf numFmtId="43" fontId="10" fillId="14" borderId="0" xfId="1" applyFont="1" applyFill="1" applyBorder="1" applyAlignment="1">
      <alignment vertical="top"/>
    </xf>
    <xf numFmtId="43" fontId="6" fillId="14" borderId="0" xfId="1" applyFont="1" applyFill="1" applyBorder="1" applyAlignment="1">
      <alignment vertical="top" wrapText="1"/>
    </xf>
    <xf numFmtId="43" fontId="6" fillId="14" borderId="0" xfId="1" applyFont="1" applyFill="1" applyBorder="1" applyAlignment="1">
      <alignment vertical="top"/>
    </xf>
    <xf numFmtId="164" fontId="10" fillId="0" borderId="11" xfId="0" applyNumberFormat="1" applyFont="1" applyBorder="1" applyAlignment="1">
      <alignment vertical="top" wrapText="1"/>
    </xf>
    <xf numFmtId="164" fontId="10" fillId="0" borderId="15" xfId="0" applyNumberFormat="1" applyFont="1" applyBorder="1" applyAlignment="1">
      <alignment vertical="top" wrapText="1"/>
    </xf>
    <xf numFmtId="164" fontId="10" fillId="0" borderId="26" xfId="0" applyNumberFormat="1" applyFont="1" applyBorder="1" applyAlignment="1">
      <alignment vertical="top" wrapText="1"/>
    </xf>
    <xf numFmtId="164" fontId="10" fillId="0" borderId="27" xfId="0" applyNumberFormat="1" applyFont="1" applyBorder="1" applyAlignment="1">
      <alignment vertical="top" wrapText="1"/>
    </xf>
    <xf numFmtId="0" fontId="16" fillId="0" borderId="11" xfId="0" applyFont="1" applyBorder="1" applyAlignment="1">
      <alignment vertical="top" wrapText="1"/>
    </xf>
    <xf numFmtId="0" fontId="9" fillId="11" borderId="11" xfId="0" applyFont="1" applyFill="1" applyBorder="1" applyAlignment="1">
      <alignment vertical="top" wrapText="1"/>
    </xf>
    <xf numFmtId="0" fontId="9" fillId="3" borderId="11" xfId="0" applyFont="1" applyFill="1" applyBorder="1" applyAlignment="1">
      <alignment vertical="top" wrapText="1"/>
    </xf>
    <xf numFmtId="0" fontId="27" fillId="0" borderId="0" xfId="0" applyFont="1" applyAlignment="1">
      <alignment horizontal="left" vertical="top" wrapText="1"/>
    </xf>
    <xf numFmtId="43" fontId="6" fillId="3" borderId="11" xfId="0" applyNumberFormat="1" applyFont="1" applyFill="1" applyBorder="1" applyAlignment="1">
      <alignment vertical="top" wrapText="1"/>
    </xf>
    <xf numFmtId="43" fontId="10" fillId="3" borderId="11" xfId="0" applyNumberFormat="1" applyFont="1" applyFill="1" applyBorder="1" applyAlignment="1">
      <alignment vertical="top" wrapText="1"/>
    </xf>
    <xf numFmtId="43" fontId="30" fillId="0" borderId="0" xfId="0" applyNumberFormat="1" applyFont="1" applyAlignment="1">
      <alignment horizontal="center"/>
    </xf>
    <xf numFmtId="0" fontId="30" fillId="0" borderId="0" xfId="0" applyFont="1"/>
    <xf numFmtId="0" fontId="10" fillId="0" borderId="0" xfId="0" applyFont="1" applyAlignment="1">
      <alignment vertical="top"/>
    </xf>
    <xf numFmtId="0" fontId="6" fillId="0" borderId="0" xfId="0" applyFont="1" applyAlignment="1">
      <alignment vertical="top" wrapText="1"/>
    </xf>
    <xf numFmtId="0" fontId="6" fillId="0" borderId="0" xfId="0" applyFont="1" applyAlignment="1">
      <alignment vertical="top"/>
    </xf>
    <xf numFmtId="0" fontId="9" fillId="0" borderId="0" xfId="0" applyFont="1" applyAlignment="1">
      <alignment vertical="top"/>
    </xf>
    <xf numFmtId="0" fontId="10" fillId="0" borderId="0" xfId="0" applyFont="1" applyAlignment="1">
      <alignment vertical="top" wrapText="1"/>
    </xf>
    <xf numFmtId="43" fontId="0" fillId="0" borderId="0" xfId="1" applyFont="1"/>
    <xf numFmtId="43" fontId="0" fillId="0" borderId="0" xfId="0" applyNumberFormat="1"/>
    <xf numFmtId="0" fontId="0" fillId="0" borderId="0" xfId="0" applyAlignment="1">
      <alignment horizontal="center"/>
    </xf>
    <xf numFmtId="43" fontId="0" fillId="0" borderId="0" xfId="0" applyNumberFormat="1" applyAlignment="1">
      <alignment horizontal="center"/>
    </xf>
    <xf numFmtId="0" fontId="30" fillId="0" borderId="59" xfId="0" applyFont="1" applyBorder="1" applyAlignment="1">
      <alignment horizontal="center"/>
    </xf>
    <xf numFmtId="0" fontId="30" fillId="0" borderId="58" xfId="0" applyFont="1" applyBorder="1" applyAlignment="1">
      <alignment horizontal="center"/>
    </xf>
    <xf numFmtId="0" fontId="30" fillId="0" borderId="58" xfId="0" applyFont="1" applyBorder="1" applyAlignment="1">
      <alignment horizontal="center" wrapText="1"/>
    </xf>
    <xf numFmtId="0" fontId="30" fillId="0" borderId="60" xfId="0" applyFont="1" applyBorder="1" applyAlignment="1">
      <alignment horizontal="left" vertical="center" wrapText="1"/>
    </xf>
    <xf numFmtId="0" fontId="0" fillId="0" borderId="60" xfId="0" applyBorder="1"/>
    <xf numFmtId="43" fontId="0" fillId="0" borderId="60" xfId="0" applyNumberFormat="1" applyBorder="1" applyAlignment="1">
      <alignment horizontal="right" vertical="center"/>
    </xf>
    <xf numFmtId="0" fontId="0" fillId="0" borderId="53" xfId="0" applyBorder="1"/>
    <xf numFmtId="43" fontId="0" fillId="0" borderId="53" xfId="0" applyNumberFormat="1" applyBorder="1" applyAlignment="1">
      <alignment horizontal="right" vertical="center"/>
    </xf>
    <xf numFmtId="0" fontId="30" fillId="0" borderId="55" xfId="0" applyFont="1" applyBorder="1" applyAlignment="1">
      <alignment horizontal="left" vertical="center" wrapText="1"/>
    </xf>
    <xf numFmtId="0" fontId="0" fillId="0" borderId="55" xfId="0" applyBorder="1"/>
    <xf numFmtId="43" fontId="0" fillId="0" borderId="55" xfId="0" applyNumberFormat="1" applyBorder="1" applyAlignment="1">
      <alignment horizontal="right" vertical="center"/>
    </xf>
    <xf numFmtId="0" fontId="30" fillId="0" borderId="60" xfId="0" applyFont="1" applyBorder="1" applyAlignment="1">
      <alignment horizontal="left" vertical="center"/>
    </xf>
    <xf numFmtId="0" fontId="6" fillId="3" borderId="15" xfId="0" applyFont="1" applyFill="1" applyBorder="1" applyAlignment="1">
      <alignment horizontal="left" vertical="top" wrapText="1"/>
    </xf>
    <xf numFmtId="0" fontId="6" fillId="3" borderId="27" xfId="0" applyFont="1" applyFill="1" applyBorder="1" applyAlignment="1">
      <alignment horizontal="left" vertical="top" wrapText="1"/>
    </xf>
    <xf numFmtId="0" fontId="6" fillId="3" borderId="15" xfId="0" applyFont="1" applyFill="1" applyBorder="1" applyAlignment="1">
      <alignment vertical="top" wrapText="1"/>
    </xf>
    <xf numFmtId="0" fontId="6" fillId="3" borderId="26" xfId="0" applyFont="1" applyFill="1" applyBorder="1" applyAlignment="1">
      <alignment vertical="top" wrapText="1"/>
    </xf>
    <xf numFmtId="0" fontId="6" fillId="3" borderId="27" xfId="0" applyFont="1" applyFill="1" applyBorder="1" applyAlignment="1">
      <alignment vertical="top" wrapText="1"/>
    </xf>
    <xf numFmtId="0" fontId="6" fillId="3" borderId="26" xfId="0" applyFont="1" applyFill="1" applyBorder="1" applyAlignment="1">
      <alignment horizontal="left" vertical="top" wrapText="1"/>
    </xf>
    <xf numFmtId="43" fontId="0" fillId="0" borderId="0" xfId="1" applyFont="1" applyAlignment="1">
      <alignment horizontal="center"/>
    </xf>
    <xf numFmtId="43" fontId="30" fillId="0" borderId="0" xfId="1" applyFont="1"/>
    <xf numFmtId="0" fontId="9" fillId="0" borderId="0" xfId="0" applyFont="1" applyAlignment="1">
      <alignment horizontal="left" vertical="center"/>
    </xf>
    <xf numFmtId="0" fontId="9" fillId="0" borderId="0" xfId="0" applyFont="1" applyAlignment="1">
      <alignment vertical="center" wrapText="1"/>
    </xf>
    <xf numFmtId="0" fontId="9" fillId="5" borderId="24" xfId="0" applyFont="1" applyFill="1" applyBorder="1" applyAlignment="1">
      <alignment horizontal="left" vertical="top"/>
    </xf>
    <xf numFmtId="0" fontId="9" fillId="8" borderId="25" xfId="0" applyFont="1" applyFill="1" applyBorder="1" applyAlignment="1">
      <alignment vertical="top" wrapText="1"/>
    </xf>
    <xf numFmtId="0" fontId="10" fillId="3" borderId="15" xfId="0" applyFont="1" applyFill="1" applyBorder="1" applyAlignment="1">
      <alignment vertical="top" wrapText="1"/>
    </xf>
    <xf numFmtId="0" fontId="10" fillId="3" borderId="27" xfId="0" applyFont="1" applyFill="1" applyBorder="1" applyAlignment="1">
      <alignment vertical="top" wrapText="1"/>
    </xf>
    <xf numFmtId="0" fontId="9" fillId="3" borderId="28" xfId="0" applyFont="1" applyFill="1" applyBorder="1" applyAlignment="1">
      <alignment vertical="top" wrapText="1"/>
    </xf>
    <xf numFmtId="0" fontId="5" fillId="3" borderId="28" xfId="0" applyFont="1" applyFill="1" applyBorder="1" applyAlignment="1">
      <alignment horizontal="left" vertical="top" wrapText="1"/>
    </xf>
    <xf numFmtId="0" fontId="5" fillId="3" borderId="15" xfId="0" applyFont="1" applyFill="1" applyBorder="1" applyAlignment="1">
      <alignment horizontal="left" vertical="top" wrapText="1"/>
    </xf>
    <xf numFmtId="0" fontId="16" fillId="7" borderId="28" xfId="0" applyFont="1" applyFill="1" applyBorder="1" applyAlignment="1">
      <alignment horizontal="left" vertical="top" wrapText="1"/>
    </xf>
    <xf numFmtId="0" fontId="10" fillId="3" borderId="15" xfId="0" applyFont="1" applyFill="1" applyBorder="1" applyAlignment="1">
      <alignment horizontal="left" vertical="top" wrapText="1"/>
    </xf>
    <xf numFmtId="0" fontId="9" fillId="3" borderId="26" xfId="0" applyFont="1" applyFill="1" applyBorder="1" applyAlignment="1">
      <alignment horizontal="left" vertical="top" wrapText="1"/>
    </xf>
    <xf numFmtId="0" fontId="9" fillId="3" borderId="27" xfId="0" applyFont="1" applyFill="1" applyBorder="1" applyAlignment="1">
      <alignment horizontal="left" vertical="top" wrapText="1"/>
    </xf>
    <xf numFmtId="0" fontId="10" fillId="14" borderId="36" xfId="0" applyFont="1" applyFill="1" applyBorder="1" applyAlignment="1">
      <alignment horizontal="left" vertical="top" wrapText="1"/>
    </xf>
    <xf numFmtId="0" fontId="5" fillId="3" borderId="36" xfId="0" applyFont="1" applyFill="1" applyBorder="1" applyAlignment="1">
      <alignment horizontal="left" vertical="top" wrapText="1"/>
    </xf>
    <xf numFmtId="0" fontId="33" fillId="0" borderId="11" xfId="0" applyFont="1" applyBorder="1" applyAlignment="1">
      <alignment horizontal="left" vertical="top" wrapText="1"/>
    </xf>
    <xf numFmtId="0" fontId="27" fillId="0" borderId="0" xfId="0" applyFont="1" applyAlignment="1">
      <alignment vertical="top" wrapText="1"/>
    </xf>
    <xf numFmtId="43" fontId="10" fillId="0" borderId="0" xfId="1" applyFont="1" applyAlignment="1">
      <alignment horizontal="left" vertical="top"/>
    </xf>
    <xf numFmtId="43" fontId="10" fillId="4" borderId="4" xfId="1" applyFont="1" applyFill="1" applyBorder="1" applyAlignment="1">
      <alignment vertical="center"/>
    </xf>
    <xf numFmtId="43" fontId="6" fillId="4" borderId="3" xfId="1" applyFont="1" applyFill="1" applyBorder="1" applyAlignment="1">
      <alignment vertical="top"/>
    </xf>
    <xf numFmtId="0" fontId="30" fillId="0" borderId="53" xfId="0" applyFont="1" applyBorder="1" applyAlignment="1">
      <alignment horizontal="left" vertical="center" wrapText="1"/>
    </xf>
    <xf numFmtId="43" fontId="0" fillId="0" borderId="63" xfId="0" applyNumberFormat="1" applyBorder="1" applyAlignment="1">
      <alignment horizontal="right" vertical="center"/>
    </xf>
    <xf numFmtId="43" fontId="0" fillId="0" borderId="64" xfId="0" applyNumberFormat="1" applyBorder="1" applyAlignment="1">
      <alignment horizontal="right" vertical="center"/>
    </xf>
    <xf numFmtId="43" fontId="0" fillId="0" borderId="65" xfId="0" applyNumberFormat="1" applyBorder="1" applyAlignment="1">
      <alignment horizontal="right" vertical="center"/>
    </xf>
    <xf numFmtId="0" fontId="4" fillId="3" borderId="14" xfId="0" applyFont="1" applyFill="1" applyBorder="1" applyAlignment="1">
      <alignment vertical="center"/>
    </xf>
    <xf numFmtId="0" fontId="30" fillId="0" borderId="39" xfId="0" applyFont="1" applyBorder="1"/>
    <xf numFmtId="0" fontId="30" fillId="0" borderId="39" xfId="0" applyFont="1" applyBorder="1" applyAlignment="1">
      <alignment horizontal="left"/>
    </xf>
    <xf numFmtId="0" fontId="30" fillId="0" borderId="66" xfId="0" applyFont="1" applyBorder="1" applyAlignment="1">
      <alignment horizontal="center" vertical="center"/>
    </xf>
    <xf numFmtId="0" fontId="30" fillId="0" borderId="67" xfId="0" applyFont="1" applyBorder="1" applyAlignment="1">
      <alignment horizontal="center" vertical="center"/>
    </xf>
    <xf numFmtId="0" fontId="4" fillId="3" borderId="10" xfId="0" applyFont="1" applyFill="1" applyBorder="1" applyAlignment="1">
      <alignment vertical="center"/>
    </xf>
    <xf numFmtId="0" fontId="30" fillId="0" borderId="0" xfId="0" applyFont="1" applyAlignment="1">
      <alignment horizontal="left"/>
    </xf>
    <xf numFmtId="0" fontId="30" fillId="0" borderId="69" xfId="0" applyFont="1" applyBorder="1" applyAlignment="1">
      <alignment horizontal="center" wrapText="1"/>
    </xf>
    <xf numFmtId="0" fontId="31" fillId="0" borderId="73" xfId="0" applyFont="1" applyBorder="1" applyAlignment="1">
      <alignment horizontal="center" vertical="center"/>
    </xf>
    <xf numFmtId="0" fontId="31" fillId="0" borderId="74" xfId="0" applyFont="1" applyBorder="1" applyAlignment="1">
      <alignment horizontal="center" vertical="center"/>
    </xf>
    <xf numFmtId="43" fontId="0" fillId="0" borderId="76" xfId="0" applyNumberFormat="1" applyBorder="1" applyAlignment="1">
      <alignment horizontal="right" vertical="center"/>
    </xf>
    <xf numFmtId="0" fontId="31" fillId="0" borderId="77" xfId="0" applyFont="1" applyBorder="1" applyAlignment="1">
      <alignment horizontal="center" vertical="center"/>
    </xf>
    <xf numFmtId="43" fontId="0" fillId="0" borderId="78" xfId="0" applyNumberFormat="1" applyBorder="1" applyAlignment="1">
      <alignment horizontal="right" vertical="center"/>
    </xf>
    <xf numFmtId="43" fontId="0" fillId="0" borderId="79" xfId="0" applyNumberFormat="1" applyBorder="1" applyAlignment="1">
      <alignment horizontal="right" vertical="center"/>
    </xf>
    <xf numFmtId="0" fontId="0" fillId="0" borderId="73" xfId="0" applyBorder="1"/>
    <xf numFmtId="0" fontId="32" fillId="0" borderId="80" xfId="0" applyFont="1" applyBorder="1"/>
    <xf numFmtId="0" fontId="32" fillId="0" borderId="81" xfId="0" applyFont="1" applyBorder="1"/>
    <xf numFmtId="43" fontId="32" fillId="0" borderId="81" xfId="0" applyNumberFormat="1" applyFont="1" applyBorder="1" applyAlignment="1">
      <alignment horizontal="right" vertical="center"/>
    </xf>
    <xf numFmtId="43" fontId="32" fillId="0" borderId="82" xfId="0" applyNumberFormat="1" applyFont="1" applyBorder="1" applyAlignment="1">
      <alignment horizontal="right" vertical="center"/>
    </xf>
    <xf numFmtId="2" fontId="0" fillId="0" borderId="0" xfId="0" applyNumberFormat="1"/>
    <xf numFmtId="0" fontId="10" fillId="0" borderId="0" xfId="0" applyFont="1" applyAlignment="1">
      <alignment horizontal="left" vertical="top" wrapText="1"/>
    </xf>
    <xf numFmtId="0" fontId="10" fillId="0" borderId="0" xfId="0" applyFont="1" applyAlignment="1">
      <alignment vertical="top" wrapText="1"/>
    </xf>
    <xf numFmtId="43" fontId="6" fillId="0" borderId="15" xfId="1" applyFont="1" applyBorder="1" applyAlignment="1">
      <alignment vertical="top" wrapText="1"/>
    </xf>
    <xf numFmtId="43" fontId="6" fillId="0" borderId="26" xfId="1" applyFont="1" applyBorder="1" applyAlignment="1">
      <alignment vertical="top" wrapText="1"/>
    </xf>
    <xf numFmtId="43" fontId="6" fillId="0" borderId="27" xfId="1" applyFont="1" applyBorder="1" applyAlignment="1">
      <alignment vertical="top" wrapText="1"/>
    </xf>
    <xf numFmtId="43" fontId="6" fillId="0" borderId="15" xfId="1" applyFont="1" applyFill="1" applyBorder="1" applyAlignment="1">
      <alignment vertical="top"/>
    </xf>
    <xf numFmtId="43" fontId="6" fillId="0" borderId="26" xfId="1" applyFont="1" applyFill="1" applyBorder="1" applyAlignment="1">
      <alignment vertical="top"/>
    </xf>
    <xf numFmtId="43" fontId="6" fillId="0" borderId="27" xfId="1" applyFont="1" applyFill="1" applyBorder="1" applyAlignment="1">
      <alignment vertical="top"/>
    </xf>
    <xf numFmtId="43" fontId="6" fillId="0" borderId="23" xfId="1" applyFont="1" applyFill="1" applyBorder="1" applyAlignment="1">
      <alignment vertical="top"/>
    </xf>
    <xf numFmtId="43" fontId="6" fillId="0" borderId="31" xfId="1" applyFont="1" applyFill="1" applyBorder="1" applyAlignment="1">
      <alignment vertical="top"/>
    </xf>
    <xf numFmtId="43" fontId="6" fillId="0" borderId="30" xfId="1" applyFont="1" applyFill="1" applyBorder="1" applyAlignment="1">
      <alignment vertical="top"/>
    </xf>
    <xf numFmtId="0" fontId="6" fillId="16" borderId="15" xfId="0" applyFont="1" applyFill="1" applyBorder="1" applyAlignment="1">
      <alignment vertical="top" wrapText="1"/>
    </xf>
    <xf numFmtId="0" fontId="6" fillId="16" borderId="27" xfId="0" applyFont="1" applyFill="1" applyBorder="1" applyAlignment="1">
      <alignment vertical="top" wrapText="1"/>
    </xf>
    <xf numFmtId="43" fontId="6" fillId="0" borderId="11" xfId="1" applyFont="1" applyFill="1" applyBorder="1" applyAlignment="1">
      <alignment horizontal="left" vertical="top"/>
    </xf>
    <xf numFmtId="0" fontId="10" fillId="0" borderId="11" xfId="0" applyFont="1" applyBorder="1" applyAlignment="1">
      <alignment horizontal="left" vertical="top" wrapText="1"/>
    </xf>
    <xf numFmtId="43" fontId="6" fillId="0" borderId="15" xfId="1" applyFont="1" applyFill="1" applyBorder="1" applyAlignment="1">
      <alignment horizontal="left" vertical="top"/>
    </xf>
    <xf numFmtId="43" fontId="6" fillId="0" borderId="26" xfId="1" applyFont="1" applyFill="1" applyBorder="1" applyAlignment="1">
      <alignment horizontal="left" vertical="top"/>
    </xf>
    <xf numFmtId="43" fontId="6" fillId="0" borderId="27" xfId="1" applyFont="1" applyFill="1" applyBorder="1" applyAlignment="1">
      <alignment horizontal="left" vertical="top"/>
    </xf>
    <xf numFmtId="43" fontId="6" fillId="0" borderId="23" xfId="1" applyFont="1" applyFill="1" applyBorder="1" applyAlignment="1">
      <alignment horizontal="left" vertical="top"/>
    </xf>
    <xf numFmtId="43" fontId="6" fillId="0" borderId="31" xfId="1" applyFont="1" applyFill="1" applyBorder="1" applyAlignment="1">
      <alignment horizontal="left" vertical="top"/>
    </xf>
    <xf numFmtId="43" fontId="6" fillId="0" borderId="30" xfId="1" applyFont="1" applyFill="1" applyBorder="1" applyAlignment="1">
      <alignment horizontal="left" vertical="top"/>
    </xf>
    <xf numFmtId="43" fontId="6" fillId="0" borderId="48" xfId="1" applyFont="1" applyFill="1" applyBorder="1" applyAlignment="1">
      <alignment horizontal="left" vertical="top"/>
    </xf>
    <xf numFmtId="43" fontId="6" fillId="0" borderId="41" xfId="1" applyFont="1" applyFill="1" applyBorder="1" applyAlignment="1">
      <alignment horizontal="left" vertical="top"/>
    </xf>
    <xf numFmtId="43" fontId="6" fillId="0" borderId="49" xfId="1" applyFont="1" applyFill="1" applyBorder="1" applyAlignment="1">
      <alignment horizontal="left" vertical="top"/>
    </xf>
    <xf numFmtId="43" fontId="6" fillId="0" borderId="15" xfId="1" applyFont="1" applyBorder="1" applyAlignment="1">
      <alignment vertical="top"/>
    </xf>
    <xf numFmtId="43" fontId="6" fillId="0" borderId="27" xfId="1" applyFont="1" applyBorder="1" applyAlignment="1">
      <alignment vertical="top"/>
    </xf>
    <xf numFmtId="0" fontId="6" fillId="0" borderId="15" xfId="0" applyFont="1" applyBorder="1" applyAlignment="1">
      <alignment vertical="top" wrapText="1"/>
    </xf>
    <xf numFmtId="0" fontId="6" fillId="0" borderId="26" xfId="0" applyFont="1" applyBorder="1" applyAlignment="1">
      <alignment vertical="top" wrapText="1"/>
    </xf>
    <xf numFmtId="0" fontId="6" fillId="0" borderId="27" xfId="0" applyFont="1" applyBorder="1" applyAlignment="1">
      <alignment vertical="top" wrapText="1"/>
    </xf>
    <xf numFmtId="0" fontId="7" fillId="0" borderId="15" xfId="0" applyFont="1" applyBorder="1" applyAlignment="1">
      <alignment vertical="top" wrapText="1"/>
    </xf>
    <xf numFmtId="0" fontId="7" fillId="0" borderId="26" xfId="0" applyFont="1" applyBorder="1" applyAlignment="1">
      <alignment vertical="top" wrapText="1"/>
    </xf>
    <xf numFmtId="0" fontId="25" fillId="0" borderId="15" xfId="0" applyFont="1" applyBorder="1" applyAlignment="1">
      <alignment vertical="top" wrapText="1"/>
    </xf>
    <xf numFmtId="0" fontId="6" fillId="9" borderId="15" xfId="0" applyFont="1" applyFill="1" applyBorder="1" applyAlignment="1">
      <alignment vertical="top" wrapText="1"/>
    </xf>
    <xf numFmtId="0" fontId="6" fillId="9" borderId="26" xfId="0" applyFont="1" applyFill="1" applyBorder="1" applyAlignment="1">
      <alignment vertical="top" wrapText="1"/>
    </xf>
    <xf numFmtId="0" fontId="6" fillId="9" borderId="27" xfId="0" applyFont="1" applyFill="1" applyBorder="1" applyAlignment="1">
      <alignment vertical="top" wrapText="1"/>
    </xf>
    <xf numFmtId="0" fontId="6" fillId="15" borderId="15" xfId="0" applyFont="1" applyFill="1" applyBorder="1" applyAlignment="1">
      <alignment vertical="top" wrapText="1"/>
    </xf>
    <xf numFmtId="0" fontId="6" fillId="15" borderId="26" xfId="0" applyFont="1" applyFill="1" applyBorder="1" applyAlignment="1">
      <alignment vertical="top" wrapText="1"/>
    </xf>
    <xf numFmtId="0" fontId="6" fillId="15" borderId="27" xfId="0" applyFont="1" applyFill="1" applyBorder="1" applyAlignment="1">
      <alignment vertical="top" wrapText="1"/>
    </xf>
    <xf numFmtId="0" fontId="6" fillId="17" borderId="15" xfId="0" applyFont="1" applyFill="1" applyBorder="1" applyAlignment="1">
      <alignment vertical="top" wrapText="1"/>
    </xf>
    <xf numFmtId="0" fontId="6" fillId="17" borderId="26" xfId="0" applyFont="1" applyFill="1" applyBorder="1" applyAlignment="1">
      <alignment vertical="top" wrapText="1"/>
    </xf>
    <xf numFmtId="0" fontId="6" fillId="17" borderId="27" xfId="0" applyFont="1" applyFill="1" applyBorder="1" applyAlignment="1">
      <alignment vertical="top" wrapText="1"/>
    </xf>
    <xf numFmtId="164" fontId="6" fillId="0" borderId="15" xfId="0" applyNumberFormat="1" applyFont="1" applyBorder="1" applyAlignment="1">
      <alignment vertical="top"/>
    </xf>
    <xf numFmtId="164" fontId="6" fillId="0" borderId="26" xfId="0" applyNumberFormat="1" applyFont="1" applyBorder="1" applyAlignment="1">
      <alignment vertical="top"/>
    </xf>
    <xf numFmtId="164" fontId="6" fillId="0" borderId="27" xfId="0" applyNumberFormat="1" applyFont="1" applyBorder="1" applyAlignment="1">
      <alignment vertical="top"/>
    </xf>
    <xf numFmtId="0" fontId="18" fillId="16" borderId="15" xfId="0" applyFont="1" applyFill="1" applyBorder="1" applyAlignment="1">
      <alignment vertical="top" wrapText="1"/>
    </xf>
    <xf numFmtId="43" fontId="6" fillId="3" borderId="15" xfId="1" applyFont="1" applyFill="1" applyBorder="1" applyAlignment="1">
      <alignment vertical="top"/>
    </xf>
    <xf numFmtId="43" fontId="6" fillId="3" borderId="27" xfId="1" applyFont="1" applyFill="1" applyBorder="1" applyAlignment="1">
      <alignment vertical="top"/>
    </xf>
    <xf numFmtId="0" fontId="6" fillId="17" borderId="15" xfId="0" applyFont="1" applyFill="1" applyBorder="1" applyAlignment="1">
      <alignment vertical="top"/>
    </xf>
    <xf numFmtId="0" fontId="6" fillId="17" borderId="27" xfId="0" applyFont="1" applyFill="1" applyBorder="1" applyAlignment="1">
      <alignment vertical="top"/>
    </xf>
    <xf numFmtId="0" fontId="9" fillId="0" borderId="40" xfId="0" applyFont="1" applyBorder="1" applyAlignment="1">
      <alignment horizontal="center" vertical="top"/>
    </xf>
    <xf numFmtId="0" fontId="9" fillId="0" borderId="41" xfId="0" applyFont="1" applyBorder="1" applyAlignment="1">
      <alignment horizontal="center" vertical="top"/>
    </xf>
    <xf numFmtId="0" fontId="5" fillId="18" borderId="28" xfId="0" applyFont="1" applyFill="1" applyBorder="1" applyAlignment="1">
      <alignment vertical="top" wrapText="1"/>
    </xf>
    <xf numFmtId="0" fontId="5" fillId="18" borderId="34" xfId="0" applyFont="1" applyFill="1" applyBorder="1" applyAlignment="1">
      <alignment vertical="top" wrapText="1"/>
    </xf>
    <xf numFmtId="0" fontId="5" fillId="18" borderId="35" xfId="0" applyFont="1" applyFill="1" applyBorder="1" applyAlignment="1">
      <alignment vertical="top" wrapText="1"/>
    </xf>
    <xf numFmtId="0" fontId="9" fillId="18" borderId="28" xfId="0" applyFont="1" applyFill="1" applyBorder="1" applyAlignment="1">
      <alignment vertical="top" wrapText="1"/>
    </xf>
    <xf numFmtId="0" fontId="9" fillId="18" borderId="34" xfId="0" applyFont="1" applyFill="1" applyBorder="1" applyAlignment="1">
      <alignment vertical="top" wrapText="1"/>
    </xf>
    <xf numFmtId="0" fontId="9" fillId="18" borderId="35" xfId="0" applyFont="1" applyFill="1" applyBorder="1" applyAlignment="1">
      <alignment vertical="top" wrapText="1"/>
    </xf>
    <xf numFmtId="0" fontId="5" fillId="18" borderId="42" xfId="0" applyFont="1" applyFill="1" applyBorder="1" applyAlignment="1">
      <alignment vertical="top" wrapText="1"/>
    </xf>
    <xf numFmtId="0" fontId="5" fillId="18" borderId="43" xfId="0" applyFont="1" applyFill="1" applyBorder="1" applyAlignment="1">
      <alignment vertical="top" wrapText="1"/>
    </xf>
    <xf numFmtId="0" fontId="5" fillId="18" borderId="44" xfId="0" applyFont="1" applyFill="1" applyBorder="1" applyAlignment="1">
      <alignment vertical="top" wrapText="1"/>
    </xf>
    <xf numFmtId="0" fontId="5" fillId="11" borderId="28" xfId="0" applyFont="1" applyFill="1" applyBorder="1" applyAlignment="1">
      <alignment vertical="top" wrapText="1"/>
    </xf>
    <xf numFmtId="0" fontId="5" fillId="11" borderId="34" xfId="0" applyFont="1" applyFill="1" applyBorder="1" applyAlignment="1">
      <alignment vertical="top" wrapText="1"/>
    </xf>
    <xf numFmtId="0" fontId="5" fillId="11" borderId="35" xfId="0" applyFont="1" applyFill="1" applyBorder="1" applyAlignment="1">
      <alignment vertical="top" wrapText="1"/>
    </xf>
    <xf numFmtId="0" fontId="9" fillId="11" borderId="28" xfId="0" applyFont="1" applyFill="1" applyBorder="1" applyAlignment="1">
      <alignment vertical="top" wrapText="1"/>
    </xf>
    <xf numFmtId="0" fontId="9" fillId="11" borderId="34" xfId="0" applyFont="1" applyFill="1" applyBorder="1" applyAlignment="1">
      <alignment vertical="top" wrapText="1"/>
    </xf>
    <xf numFmtId="0" fontId="9" fillId="11" borderId="35" xfId="0" applyFont="1" applyFill="1" applyBorder="1" applyAlignment="1">
      <alignment vertical="top" wrapText="1"/>
    </xf>
    <xf numFmtId="0" fontId="23" fillId="18" borderId="36" xfId="0" applyFont="1" applyFill="1" applyBorder="1" applyAlignment="1">
      <alignment vertical="top" wrapText="1"/>
    </xf>
    <xf numFmtId="0" fontId="23" fillId="18" borderId="0" xfId="0" applyFont="1" applyFill="1" applyAlignment="1">
      <alignment vertical="top" wrapText="1"/>
    </xf>
    <xf numFmtId="0" fontId="23" fillId="18" borderId="5" xfId="0" applyFont="1" applyFill="1" applyBorder="1" applyAlignment="1">
      <alignment vertical="top" wrapText="1"/>
    </xf>
    <xf numFmtId="43" fontId="6" fillId="0" borderId="15" xfId="1" applyFont="1" applyBorder="1" applyAlignment="1">
      <alignment horizontal="center" vertical="top" wrapText="1"/>
    </xf>
    <xf numFmtId="43" fontId="6" fillId="0" borderId="27" xfId="1" applyFont="1" applyBorder="1" applyAlignment="1">
      <alignment horizontal="center" vertical="top" wrapText="1"/>
    </xf>
    <xf numFmtId="43" fontId="6" fillId="0" borderId="15" xfId="1" applyFont="1" applyBorder="1" applyAlignment="1">
      <alignment horizontal="center" vertical="top"/>
    </xf>
    <xf numFmtId="43" fontId="6" fillId="0" borderId="27" xfId="1" applyFont="1" applyBorder="1" applyAlignment="1">
      <alignment horizontal="center" vertical="top"/>
    </xf>
    <xf numFmtId="43" fontId="6" fillId="0" borderId="23" xfId="1" applyFont="1" applyBorder="1" applyAlignment="1">
      <alignment horizontal="center" vertical="top"/>
    </xf>
    <xf numFmtId="43" fontId="6" fillId="0" borderId="30" xfId="1" applyFont="1" applyBorder="1" applyAlignment="1">
      <alignment horizontal="center" vertical="top"/>
    </xf>
    <xf numFmtId="43" fontId="6" fillId="13" borderId="28" xfId="1" applyFont="1" applyFill="1" applyBorder="1" applyAlignment="1">
      <alignment horizontal="center" vertical="top" wrapText="1"/>
    </xf>
    <xf numFmtId="43" fontId="6" fillId="13" borderId="34" xfId="1" applyFont="1" applyFill="1" applyBorder="1" applyAlignment="1">
      <alignment horizontal="center" vertical="top" wrapText="1"/>
    </xf>
    <xf numFmtId="43" fontId="6" fillId="13" borderId="35" xfId="1" applyFont="1" applyFill="1" applyBorder="1" applyAlignment="1">
      <alignment horizontal="center" vertical="top" wrapText="1"/>
    </xf>
    <xf numFmtId="0" fontId="10" fillId="0" borderId="26" xfId="0" applyFont="1" applyBorder="1" applyAlignment="1">
      <alignment horizontal="left" vertical="top" wrapText="1"/>
    </xf>
    <xf numFmtId="0" fontId="10" fillId="0" borderId="25" xfId="0" applyFont="1" applyBorder="1" applyAlignment="1">
      <alignment horizontal="left" vertical="top" wrapText="1"/>
    </xf>
    <xf numFmtId="0" fontId="6" fillId="0" borderId="15"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7" fillId="0" borderId="15"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2" xfId="0" applyFont="1" applyBorder="1" applyAlignment="1">
      <alignment horizontal="left" vertical="top"/>
    </xf>
    <xf numFmtId="0" fontId="10" fillId="4" borderId="6" xfId="0" applyFont="1" applyFill="1" applyBorder="1" applyAlignment="1">
      <alignment horizontal="left" vertical="top"/>
    </xf>
    <xf numFmtId="0" fontId="10" fillId="4" borderId="4" xfId="0" applyFont="1" applyFill="1" applyBorder="1" applyAlignment="1">
      <alignment horizontal="left" vertical="top"/>
    </xf>
    <xf numFmtId="0" fontId="10" fillId="4" borderId="3" xfId="0" applyFont="1" applyFill="1" applyBorder="1" applyAlignment="1">
      <alignment horizontal="left" vertical="top"/>
    </xf>
    <xf numFmtId="0" fontId="10" fillId="4" borderId="6"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14" xfId="0" applyFont="1" applyFill="1" applyBorder="1" applyAlignment="1">
      <alignment horizontal="left" vertical="top"/>
    </xf>
    <xf numFmtId="0" fontId="10" fillId="4" borderId="10" xfId="0" applyFont="1" applyFill="1" applyBorder="1" applyAlignment="1">
      <alignment horizontal="left" vertical="top"/>
    </xf>
    <xf numFmtId="0" fontId="10" fillId="4" borderId="12" xfId="0" applyFont="1" applyFill="1" applyBorder="1" applyAlignment="1">
      <alignment horizontal="left" vertical="top"/>
    </xf>
    <xf numFmtId="0" fontId="6" fillId="3" borderId="15" xfId="0" applyFont="1" applyFill="1" applyBorder="1" applyAlignment="1">
      <alignment horizontal="left" vertical="top" wrapText="1"/>
    </xf>
    <xf numFmtId="0" fontId="6" fillId="3" borderId="27" xfId="0" applyFont="1" applyFill="1" applyBorder="1" applyAlignment="1">
      <alignment horizontal="left" vertical="top" wrapText="1"/>
    </xf>
    <xf numFmtId="0" fontId="6" fillId="12" borderId="15" xfId="0" applyFont="1" applyFill="1" applyBorder="1" applyAlignment="1">
      <alignment horizontal="left" vertical="top" wrapText="1"/>
    </xf>
    <xf numFmtId="0" fontId="6" fillId="12" borderId="27" xfId="0" applyFont="1" applyFill="1" applyBorder="1" applyAlignment="1">
      <alignment horizontal="left" vertical="top" wrapText="1"/>
    </xf>
    <xf numFmtId="0" fontId="19" fillId="3" borderId="15" xfId="0" applyFont="1" applyFill="1" applyBorder="1" applyAlignment="1">
      <alignment horizontal="left" vertical="top" wrapText="1"/>
    </xf>
    <xf numFmtId="0" fontId="19" fillId="3" borderId="27" xfId="0" applyFont="1" applyFill="1" applyBorder="1" applyAlignment="1">
      <alignment horizontal="left" vertical="top" wrapText="1"/>
    </xf>
    <xf numFmtId="164" fontId="10" fillId="0" borderId="15" xfId="0" applyNumberFormat="1" applyFont="1" applyBorder="1" applyAlignment="1">
      <alignment horizontal="center" vertical="top" wrapText="1"/>
    </xf>
    <xf numFmtId="164" fontId="10" fillId="0" borderId="27" xfId="0" applyNumberFormat="1" applyFont="1" applyBorder="1" applyAlignment="1">
      <alignment horizontal="center" vertical="top" wrapText="1"/>
    </xf>
    <xf numFmtId="43" fontId="10" fillId="0" borderId="15" xfId="1" applyFont="1" applyBorder="1" applyAlignment="1">
      <alignment horizontal="center" vertical="top"/>
    </xf>
    <xf numFmtId="43" fontId="10" fillId="0" borderId="27" xfId="1" applyFont="1" applyBorder="1" applyAlignment="1">
      <alignment horizontal="center" vertical="top"/>
    </xf>
    <xf numFmtId="0" fontId="10" fillId="0" borderId="15" xfId="0" applyFont="1" applyBorder="1" applyAlignment="1">
      <alignment horizontal="center" vertical="top" wrapText="1"/>
    </xf>
    <xf numFmtId="0" fontId="10" fillId="0" borderId="27" xfId="0" applyFont="1" applyBorder="1" applyAlignment="1">
      <alignment horizontal="center" vertical="top" wrapText="1"/>
    </xf>
    <xf numFmtId="43" fontId="10" fillId="0" borderId="15" xfId="1" applyFont="1" applyBorder="1" applyAlignment="1">
      <alignment vertical="top"/>
    </xf>
    <xf numFmtId="43" fontId="10" fillId="0" borderId="26" xfId="1" applyFont="1" applyBorder="1" applyAlignment="1">
      <alignment vertical="top"/>
    </xf>
    <xf numFmtId="43" fontId="10" fillId="0" borderId="27" xfId="1" applyFont="1" applyBorder="1" applyAlignment="1">
      <alignment vertical="top"/>
    </xf>
    <xf numFmtId="0" fontId="10" fillId="0" borderId="15" xfId="0" applyFont="1" applyBorder="1" applyAlignment="1">
      <alignment horizontal="left" vertical="top" wrapText="1"/>
    </xf>
    <xf numFmtId="0" fontId="10" fillId="0" borderId="27" xfId="0" applyFont="1" applyBorder="1" applyAlignment="1">
      <alignment horizontal="left" vertical="top" wrapText="1"/>
    </xf>
    <xf numFmtId="0" fontId="10" fillId="3" borderId="39" xfId="0" applyFont="1" applyFill="1" applyBorder="1" applyAlignment="1">
      <alignment horizontal="center" vertical="top" wrapText="1"/>
    </xf>
    <xf numFmtId="0" fontId="10" fillId="3" borderId="0" xfId="0" applyFont="1" applyFill="1" applyAlignment="1">
      <alignment horizontal="center" vertical="top" wrapText="1"/>
    </xf>
    <xf numFmtId="0" fontId="10" fillId="3" borderId="13" xfId="0" applyFont="1" applyFill="1" applyBorder="1" applyAlignment="1">
      <alignment horizontal="center" vertical="top" wrapText="1"/>
    </xf>
    <xf numFmtId="0" fontId="9" fillId="3" borderId="12" xfId="0" applyFont="1" applyFill="1" applyBorder="1" applyAlignment="1">
      <alignment horizontal="left" vertical="top"/>
    </xf>
    <xf numFmtId="0" fontId="9" fillId="3" borderId="13" xfId="0" applyFont="1" applyFill="1" applyBorder="1" applyAlignment="1">
      <alignment horizontal="left" vertical="top"/>
    </xf>
    <xf numFmtId="0" fontId="9" fillId="3" borderId="0" xfId="0" applyFont="1" applyFill="1" applyAlignment="1">
      <alignment horizontal="left" vertical="top"/>
    </xf>
    <xf numFmtId="0" fontId="18" fillId="0" borderId="24" xfId="0" applyFont="1" applyBorder="1" applyAlignment="1">
      <alignment horizontal="center" vertical="top" wrapTex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43" fontId="6" fillId="0" borderId="26" xfId="1" applyFont="1" applyBorder="1" applyAlignment="1">
      <alignment vertical="top"/>
    </xf>
    <xf numFmtId="0" fontId="6" fillId="16" borderId="26" xfId="0" applyFont="1" applyFill="1" applyBorder="1" applyAlignment="1">
      <alignment vertical="top" wrapText="1"/>
    </xf>
    <xf numFmtId="0" fontId="25" fillId="0" borderId="24" xfId="0" applyFont="1" applyBorder="1" applyAlignment="1">
      <alignment horizontal="left" vertical="top" wrapText="1"/>
    </xf>
    <xf numFmtId="0" fontId="18" fillId="0" borderId="15" xfId="0" applyFont="1" applyBorder="1" applyAlignment="1">
      <alignment horizontal="left" vertical="top" wrapText="1"/>
    </xf>
    <xf numFmtId="0" fontId="12" fillId="6" borderId="16" xfId="0" applyFont="1" applyFill="1" applyBorder="1" applyAlignment="1">
      <alignment horizontal="left" vertical="top"/>
    </xf>
    <xf numFmtId="0" fontId="12" fillId="6" borderId="19" xfId="0" applyFont="1" applyFill="1" applyBorder="1" applyAlignment="1">
      <alignment horizontal="left" vertical="top"/>
    </xf>
    <xf numFmtId="0" fontId="9" fillId="6" borderId="17" xfId="0" applyFont="1" applyFill="1" applyBorder="1" applyAlignment="1">
      <alignment horizontal="left" vertical="top" wrapText="1"/>
    </xf>
    <xf numFmtId="0" fontId="9" fillId="6" borderId="20" xfId="0" applyFont="1" applyFill="1" applyBorder="1" applyAlignment="1">
      <alignment horizontal="left" vertical="top" wrapText="1"/>
    </xf>
    <xf numFmtId="0" fontId="5" fillId="6" borderId="17" xfId="0" applyFont="1" applyFill="1" applyBorder="1" applyAlignment="1">
      <alignment horizontal="left" vertical="top" wrapText="1"/>
    </xf>
    <xf numFmtId="0" fontId="5" fillId="6" borderId="20" xfId="0" applyFont="1" applyFill="1" applyBorder="1" applyAlignment="1">
      <alignment vertical="top" wrapText="1"/>
    </xf>
    <xf numFmtId="0" fontId="9" fillId="14" borderId="17" xfId="0" applyFont="1" applyFill="1" applyBorder="1" applyAlignment="1">
      <alignment horizontal="left" vertical="top" wrapText="1"/>
    </xf>
    <xf numFmtId="0" fontId="9" fillId="14" borderId="20" xfId="0" applyFont="1" applyFill="1" applyBorder="1" applyAlignment="1">
      <alignment vertical="top" wrapText="1"/>
    </xf>
    <xf numFmtId="0" fontId="9" fillId="6" borderId="17" xfId="0" applyFont="1" applyFill="1" applyBorder="1" applyAlignment="1">
      <alignment horizontal="left" vertical="top"/>
    </xf>
    <xf numFmtId="0" fontId="9" fillId="6" borderId="20" xfId="0" applyFont="1" applyFill="1" applyBorder="1" applyAlignment="1">
      <alignment vertical="top"/>
    </xf>
    <xf numFmtId="0" fontId="9" fillId="6" borderId="17" xfId="0" applyFont="1" applyFill="1" applyBorder="1" applyAlignment="1">
      <alignment horizontal="center" vertical="top"/>
    </xf>
    <xf numFmtId="0" fontId="5" fillId="14" borderId="32" xfId="0" applyFont="1" applyFill="1" applyBorder="1" applyAlignment="1">
      <alignment horizontal="center" vertical="center"/>
    </xf>
    <xf numFmtId="0" fontId="5" fillId="14" borderId="37" xfId="0" applyFont="1" applyFill="1" applyBorder="1" applyAlignment="1">
      <alignment horizontal="center" vertical="center"/>
    </xf>
    <xf numFmtId="0" fontId="5" fillId="14" borderId="33" xfId="0" applyFont="1" applyFill="1" applyBorder="1" applyAlignment="1">
      <alignment horizontal="center" vertical="center"/>
    </xf>
    <xf numFmtId="0" fontId="9" fillId="5" borderId="17" xfId="0" applyFont="1" applyFill="1" applyBorder="1" applyAlignment="1">
      <alignment horizontal="left" vertical="top"/>
    </xf>
    <xf numFmtId="0" fontId="9" fillId="14" borderId="24" xfId="0" applyFont="1" applyFill="1" applyBorder="1" applyAlignment="1">
      <alignment horizontal="left" vertical="top" wrapText="1"/>
    </xf>
    <xf numFmtId="0" fontId="9" fillId="14" borderId="25" xfId="0" applyFont="1" applyFill="1" applyBorder="1" applyAlignment="1">
      <alignment vertical="top" wrapText="1"/>
    </xf>
    <xf numFmtId="0" fontId="10" fillId="0" borderId="15" xfId="0" applyFont="1" applyBorder="1" applyAlignment="1">
      <alignment vertical="top" wrapText="1"/>
    </xf>
    <xf numFmtId="0" fontId="10" fillId="0" borderId="27" xfId="0" applyFont="1" applyBorder="1" applyAlignment="1">
      <alignment vertical="top" wrapText="1"/>
    </xf>
    <xf numFmtId="0" fontId="27" fillId="0" borderId="15" xfId="0" applyFont="1" applyBorder="1" applyAlignment="1">
      <alignment vertical="top" wrapText="1"/>
    </xf>
    <xf numFmtId="0" fontId="6" fillId="12" borderId="15" xfId="0" applyFont="1" applyFill="1" applyBorder="1" applyAlignment="1">
      <alignment vertical="top" wrapText="1"/>
    </xf>
    <xf numFmtId="0" fontId="6" fillId="12" borderId="26" xfId="0" applyFont="1" applyFill="1" applyBorder="1" applyAlignment="1">
      <alignment vertical="top" wrapText="1"/>
    </xf>
    <xf numFmtId="0" fontId="6" fillId="12" borderId="27" xfId="0" applyFont="1" applyFill="1" applyBorder="1" applyAlignment="1">
      <alignment vertical="top" wrapText="1"/>
    </xf>
    <xf numFmtId="0" fontId="6" fillId="3" borderId="15" xfId="0" applyFont="1" applyFill="1" applyBorder="1" applyAlignment="1">
      <alignment vertical="top" wrapText="1"/>
    </xf>
    <xf numFmtId="0" fontId="6" fillId="3" borderId="26" xfId="0" applyFont="1" applyFill="1" applyBorder="1" applyAlignment="1">
      <alignment vertical="top" wrapText="1"/>
    </xf>
    <xf numFmtId="0" fontId="6" fillId="3" borderId="27" xfId="0" applyFont="1" applyFill="1" applyBorder="1" applyAlignment="1">
      <alignment vertical="top" wrapText="1"/>
    </xf>
    <xf numFmtId="164" fontId="10" fillId="0" borderId="15" xfId="0" applyNumberFormat="1" applyFont="1" applyBorder="1" applyAlignment="1">
      <alignment vertical="top" wrapText="1"/>
    </xf>
    <xf numFmtId="164" fontId="10" fillId="0" borderId="26" xfId="0" applyNumberFormat="1" applyFont="1" applyBorder="1" applyAlignment="1">
      <alignment vertical="top" wrapText="1"/>
    </xf>
    <xf numFmtId="164" fontId="10" fillId="0" borderId="27" xfId="0" applyNumberFormat="1" applyFont="1" applyBorder="1" applyAlignment="1">
      <alignment vertical="top" wrapText="1"/>
    </xf>
    <xf numFmtId="0" fontId="10" fillId="0" borderId="45" xfId="0" applyFont="1" applyBorder="1" applyAlignment="1">
      <alignment vertical="top" wrapText="1"/>
    </xf>
    <xf numFmtId="43" fontId="6" fillId="0" borderId="11" xfId="1" applyFont="1" applyBorder="1" applyAlignment="1">
      <alignment horizontal="left" vertical="top" wrapText="1"/>
    </xf>
    <xf numFmtId="0" fontId="10" fillId="0" borderId="26" xfId="0" applyFont="1" applyBorder="1" applyAlignment="1">
      <alignment vertical="top" wrapText="1"/>
    </xf>
    <xf numFmtId="43" fontId="6" fillId="11" borderId="28" xfId="1" applyFont="1" applyFill="1" applyBorder="1" applyAlignment="1">
      <alignment vertical="top" wrapText="1"/>
    </xf>
    <xf numFmtId="43" fontId="6" fillId="11" borderId="34" xfId="1" applyFont="1" applyFill="1" applyBorder="1" applyAlignment="1">
      <alignment vertical="top" wrapText="1"/>
    </xf>
    <xf numFmtId="43" fontId="6" fillId="11" borderId="35" xfId="1" applyFont="1" applyFill="1" applyBorder="1" applyAlignment="1">
      <alignment vertical="top" wrapText="1"/>
    </xf>
    <xf numFmtId="0" fontId="15" fillId="11" borderId="28" xfId="0" applyFont="1" applyFill="1" applyBorder="1" applyAlignment="1">
      <alignment horizontal="left" vertical="top" wrapText="1"/>
    </xf>
    <xf numFmtId="0" fontId="15" fillId="11" borderId="34" xfId="0" applyFont="1" applyFill="1" applyBorder="1" applyAlignment="1">
      <alignment horizontal="left" vertical="top" wrapText="1"/>
    </xf>
    <xf numFmtId="0" fontId="15" fillId="11" borderId="35" xfId="0" applyFont="1" applyFill="1" applyBorder="1" applyAlignment="1">
      <alignment horizontal="left" vertical="top" wrapText="1"/>
    </xf>
    <xf numFmtId="0" fontId="6" fillId="12" borderId="26" xfId="0" applyFont="1" applyFill="1" applyBorder="1" applyAlignment="1">
      <alignment horizontal="left" vertical="top" wrapText="1"/>
    </xf>
    <xf numFmtId="164" fontId="10" fillId="0" borderId="11" xfId="0" applyNumberFormat="1" applyFont="1" applyBorder="1" applyAlignment="1">
      <alignment horizontal="left" vertical="top" wrapText="1"/>
    </xf>
    <xf numFmtId="43" fontId="10" fillId="0" borderId="11" xfId="1" applyFont="1" applyBorder="1" applyAlignment="1">
      <alignment horizontal="left" vertical="top"/>
    </xf>
    <xf numFmtId="43" fontId="6" fillId="11" borderId="36" xfId="1" applyFont="1" applyFill="1" applyBorder="1" applyAlignment="1">
      <alignment horizontal="center" vertical="top" wrapText="1"/>
    </xf>
    <xf numFmtId="43" fontId="6" fillId="11" borderId="0" xfId="1" applyFont="1" applyFill="1" applyBorder="1" applyAlignment="1">
      <alignment horizontal="center" vertical="top" wrapText="1"/>
    </xf>
    <xf numFmtId="43" fontId="6" fillId="11" borderId="5" xfId="1" applyFont="1" applyFill="1" applyBorder="1" applyAlignment="1">
      <alignment horizontal="center" vertical="top" wrapText="1"/>
    </xf>
    <xf numFmtId="0" fontId="6" fillId="11" borderId="28" xfId="0" applyFont="1" applyFill="1" applyBorder="1" applyAlignment="1">
      <alignment horizontal="left" vertical="top" wrapText="1"/>
    </xf>
    <xf numFmtId="0" fontId="6" fillId="11" borderId="34" xfId="0" applyFont="1" applyFill="1" applyBorder="1" applyAlignment="1">
      <alignment horizontal="left" vertical="top" wrapText="1"/>
    </xf>
    <xf numFmtId="0" fontId="6" fillId="11" borderId="35" xfId="0" applyFont="1" applyFill="1" applyBorder="1" applyAlignment="1">
      <alignment horizontal="left" vertical="top" wrapText="1"/>
    </xf>
    <xf numFmtId="43" fontId="6" fillId="11" borderId="28" xfId="1" applyFont="1" applyFill="1" applyBorder="1" applyAlignment="1">
      <alignment horizontal="left" vertical="top" wrapText="1"/>
    </xf>
    <xf numFmtId="43" fontId="6" fillId="11" borderId="34" xfId="1" applyFont="1" applyFill="1" applyBorder="1" applyAlignment="1">
      <alignment horizontal="left" vertical="top" wrapText="1"/>
    </xf>
    <xf numFmtId="43" fontId="6" fillId="11" borderId="35" xfId="1" applyFont="1" applyFill="1" applyBorder="1" applyAlignment="1">
      <alignment horizontal="left" vertical="top" wrapText="1"/>
    </xf>
    <xf numFmtId="0" fontId="6" fillId="3" borderId="26" xfId="0" applyFont="1" applyFill="1" applyBorder="1" applyAlignment="1">
      <alignment horizontal="left" vertical="top" wrapText="1"/>
    </xf>
    <xf numFmtId="0" fontId="10" fillId="12" borderId="15" xfId="0" applyFont="1" applyFill="1" applyBorder="1" applyAlignment="1">
      <alignment horizontal="left" vertical="top" wrapText="1"/>
    </xf>
    <xf numFmtId="0" fontId="10" fillId="12" borderId="26" xfId="0" applyFont="1" applyFill="1" applyBorder="1" applyAlignment="1">
      <alignment horizontal="left" vertical="top" wrapText="1"/>
    </xf>
    <xf numFmtId="0" fontId="10" fillId="12" borderId="27" xfId="0" applyFont="1" applyFill="1" applyBorder="1" applyAlignment="1">
      <alignment horizontal="left" vertical="top" wrapText="1"/>
    </xf>
    <xf numFmtId="0" fontId="5" fillId="0" borderId="15"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164" fontId="10" fillId="0" borderId="15" xfId="0" applyNumberFormat="1" applyFont="1" applyBorder="1" applyAlignment="1">
      <alignment horizontal="left" vertical="top" wrapText="1"/>
    </xf>
    <xf numFmtId="164" fontId="10" fillId="0" borderId="26" xfId="0" applyNumberFormat="1" applyFont="1" applyBorder="1" applyAlignment="1">
      <alignment horizontal="left" vertical="top" wrapText="1"/>
    </xf>
    <xf numFmtId="164" fontId="10" fillId="0" borderId="27" xfId="0" applyNumberFormat="1" applyFont="1" applyBorder="1" applyAlignment="1">
      <alignment horizontal="left" vertical="top" wrapText="1"/>
    </xf>
    <xf numFmtId="43" fontId="10" fillId="0" borderId="15" xfId="1" applyFont="1" applyBorder="1" applyAlignment="1">
      <alignment horizontal="left" vertical="top"/>
    </xf>
    <xf numFmtId="43" fontId="10" fillId="0" borderId="26" xfId="1" applyFont="1" applyBorder="1" applyAlignment="1">
      <alignment horizontal="left" vertical="top"/>
    </xf>
    <xf numFmtId="43" fontId="10" fillId="0" borderId="27" xfId="1" applyFont="1" applyBorder="1" applyAlignment="1">
      <alignment horizontal="left" vertical="top"/>
    </xf>
    <xf numFmtId="43" fontId="6" fillId="0" borderId="15" xfId="1" applyFont="1" applyBorder="1" applyAlignment="1">
      <alignment horizontal="left" vertical="top" wrapText="1"/>
    </xf>
    <xf numFmtId="43" fontId="6" fillId="0" borderId="26" xfId="1" applyFont="1" applyBorder="1" applyAlignment="1">
      <alignment horizontal="left" vertical="top" wrapText="1"/>
    </xf>
    <xf numFmtId="43" fontId="6" fillId="0" borderId="27" xfId="1" applyFont="1" applyBorder="1" applyAlignment="1">
      <alignment horizontal="left" vertical="top" wrapText="1"/>
    </xf>
    <xf numFmtId="0" fontId="7" fillId="0" borderId="24" xfId="0" applyFont="1" applyBorder="1" applyAlignment="1">
      <alignment horizontal="left" vertical="top" wrapText="1"/>
    </xf>
    <xf numFmtId="0" fontId="5" fillId="6" borderId="46" xfId="0" applyFont="1" applyFill="1" applyBorder="1" applyAlignment="1">
      <alignment horizontal="center" vertical="top" wrapText="1"/>
    </xf>
    <xf numFmtId="0" fontId="5" fillId="6" borderId="39" xfId="0" applyFont="1" applyFill="1" applyBorder="1" applyAlignment="1">
      <alignment horizontal="center" vertical="top" wrapText="1"/>
    </xf>
    <xf numFmtId="0" fontId="5" fillId="6" borderId="14" xfId="0" applyFont="1" applyFill="1" applyBorder="1" applyAlignment="1">
      <alignment horizontal="center" vertical="top" wrapText="1"/>
    </xf>
    <xf numFmtId="0" fontId="5" fillId="6" borderId="9" xfId="0" applyFont="1" applyFill="1" applyBorder="1" applyAlignment="1">
      <alignment horizontal="center" vertical="top" wrapText="1"/>
    </xf>
    <xf numFmtId="0" fontId="5" fillId="19" borderId="17" xfId="0" applyFont="1" applyFill="1" applyBorder="1" applyAlignment="1">
      <alignment horizontal="left" vertical="top" wrapText="1"/>
    </xf>
    <xf numFmtId="0" fontId="5" fillId="19" borderId="18" xfId="0" applyFont="1" applyFill="1" applyBorder="1" applyAlignment="1">
      <alignment horizontal="left" vertical="top" wrapText="1"/>
    </xf>
    <xf numFmtId="0" fontId="5" fillId="19" borderId="17" xfId="0" applyFont="1" applyFill="1" applyBorder="1" applyAlignment="1">
      <alignment vertical="top" wrapText="1"/>
    </xf>
    <xf numFmtId="0" fontId="5" fillId="19" borderId="18" xfId="0" applyFont="1" applyFill="1" applyBorder="1" applyAlignment="1">
      <alignment vertical="top" wrapText="1"/>
    </xf>
    <xf numFmtId="43" fontId="6" fillId="0" borderId="48" xfId="1" applyFont="1" applyBorder="1" applyAlignment="1">
      <alignment horizontal="center" vertical="top"/>
    </xf>
    <xf numFmtId="43" fontId="6" fillId="0" borderId="49" xfId="1" applyFont="1" applyBorder="1" applyAlignment="1">
      <alignment horizontal="center" vertical="top"/>
    </xf>
    <xf numFmtId="0" fontId="18" fillId="0" borderId="36" xfId="0" applyFont="1" applyBorder="1" applyAlignment="1">
      <alignment horizontal="left" vertical="top" wrapText="1"/>
    </xf>
    <xf numFmtId="0" fontId="10" fillId="0" borderId="36" xfId="0" applyFont="1" applyBorder="1" applyAlignment="1">
      <alignment horizontal="left" vertical="top"/>
    </xf>
    <xf numFmtId="0" fontId="10" fillId="0" borderId="36" xfId="0" applyFont="1" applyBorder="1" applyAlignment="1">
      <alignment horizontal="left" vertical="top" wrapText="1"/>
    </xf>
    <xf numFmtId="0" fontId="27" fillId="0" borderId="36" xfId="0" applyFont="1" applyBorder="1" applyAlignment="1">
      <alignment horizontal="left" vertical="top" wrapText="1"/>
    </xf>
    <xf numFmtId="0" fontId="10" fillId="0" borderId="36" xfId="0" applyFont="1" applyBorder="1" applyAlignment="1">
      <alignment vertical="top" wrapText="1"/>
    </xf>
    <xf numFmtId="0" fontId="10" fillId="0" borderId="36" xfId="0" applyFont="1" applyBorder="1" applyAlignment="1">
      <alignment vertical="top"/>
    </xf>
    <xf numFmtId="43" fontId="6" fillId="0" borderId="22" xfId="1" applyFont="1" applyFill="1" applyBorder="1" applyAlignment="1">
      <alignment horizontal="left" vertical="top"/>
    </xf>
    <xf numFmtId="0" fontId="6" fillId="0" borderId="0" xfId="0" applyFont="1" applyAlignment="1">
      <alignment vertical="top" wrapText="1"/>
    </xf>
    <xf numFmtId="0" fontId="10" fillId="4" borderId="1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62" xfId="0" applyFont="1" applyFill="1" applyBorder="1" applyAlignment="1">
      <alignment horizontal="center" vertical="center" wrapText="1"/>
    </xf>
    <xf numFmtId="43" fontId="10" fillId="4" borderId="6" xfId="1" applyFont="1" applyFill="1" applyBorder="1" applyAlignment="1">
      <alignment horizontal="center" vertical="center"/>
    </xf>
    <xf numFmtId="43" fontId="10" fillId="4" borderId="4" xfId="1" applyFont="1" applyFill="1" applyBorder="1" applyAlignment="1">
      <alignment horizontal="center" vertical="center"/>
    </xf>
    <xf numFmtId="0" fontId="9" fillId="2" borderId="12" xfId="0" applyFont="1" applyFill="1" applyBorder="1" applyAlignment="1">
      <alignment horizontal="left" vertical="top"/>
    </xf>
    <xf numFmtId="0" fontId="9" fillId="2" borderId="13" xfId="0" applyFont="1" applyFill="1" applyBorder="1" applyAlignment="1">
      <alignment horizontal="left" vertical="top"/>
    </xf>
    <xf numFmtId="0" fontId="9" fillId="2" borderId="61" xfId="0" applyFont="1" applyFill="1" applyBorder="1" applyAlignment="1">
      <alignment horizontal="left" vertical="top"/>
    </xf>
    <xf numFmtId="0" fontId="30" fillId="0" borderId="0" xfId="0" applyFont="1" applyAlignment="1">
      <alignment horizontal="center" vertical="center"/>
    </xf>
    <xf numFmtId="0" fontId="30" fillId="0" borderId="67" xfId="0" applyFont="1" applyBorder="1" applyAlignment="1">
      <alignment horizontal="center" vertical="center" wrapText="1"/>
    </xf>
    <xf numFmtId="0" fontId="30" fillId="0" borderId="68" xfId="0" applyFont="1" applyBorder="1" applyAlignment="1">
      <alignment horizontal="center" vertical="center" wrapText="1"/>
    </xf>
    <xf numFmtId="43" fontId="0" fillId="0" borderId="54" xfId="0" applyNumberFormat="1" applyBorder="1" applyAlignment="1">
      <alignment horizontal="right" vertical="center"/>
    </xf>
    <xf numFmtId="43" fontId="0" fillId="0" borderId="51" xfId="0" applyNumberFormat="1" applyBorder="1" applyAlignment="1">
      <alignment horizontal="right" vertical="center"/>
    </xf>
    <xf numFmtId="43" fontId="0" fillId="0" borderId="58" xfId="0" applyNumberFormat="1" applyBorder="1" applyAlignment="1">
      <alignment horizontal="right" vertical="center"/>
    </xf>
    <xf numFmtId="43" fontId="0" fillId="0" borderId="54" xfId="0" applyNumberFormat="1" applyBorder="1" applyAlignment="1">
      <alignment horizontal="right" vertical="center" wrapText="1"/>
    </xf>
    <xf numFmtId="43" fontId="0" fillId="0" borderId="51" xfId="0" applyNumberFormat="1" applyBorder="1" applyAlignment="1">
      <alignment horizontal="right" vertical="center" wrapText="1"/>
    </xf>
    <xf numFmtId="43" fontId="0" fillId="0" borderId="58" xfId="0" applyNumberFormat="1" applyBorder="1" applyAlignment="1">
      <alignment horizontal="right" vertical="center" wrapText="1"/>
    </xf>
    <xf numFmtId="43" fontId="0" fillId="0" borderId="52" xfId="0" applyNumberFormat="1" applyBorder="1" applyAlignment="1">
      <alignment horizontal="right" vertical="center"/>
    </xf>
    <xf numFmtId="43" fontId="0" fillId="0" borderId="56" xfId="0" applyNumberFormat="1" applyBorder="1" applyAlignment="1">
      <alignment horizontal="right" vertical="center" wrapText="1"/>
    </xf>
    <xf numFmtId="43" fontId="0" fillId="0" borderId="52" xfId="0" applyNumberFormat="1" applyBorder="1" applyAlignment="1">
      <alignment horizontal="right" vertical="center" wrapText="1"/>
    </xf>
    <xf numFmtId="0" fontId="31" fillId="3" borderId="70" xfId="0" applyFont="1" applyFill="1" applyBorder="1" applyAlignment="1">
      <alignment horizontal="center" vertical="center"/>
    </xf>
    <xf numFmtId="0" fontId="31" fillId="3" borderId="71" xfId="0" applyFont="1" applyFill="1" applyBorder="1" applyAlignment="1">
      <alignment horizontal="center" vertical="center"/>
    </xf>
    <xf numFmtId="0" fontId="31" fillId="3" borderId="72" xfId="0" applyFont="1" applyFill="1" applyBorder="1" applyAlignment="1">
      <alignment horizontal="center" vertical="center"/>
    </xf>
    <xf numFmtId="0" fontId="30" fillId="0" borderId="55" xfId="0" applyFont="1" applyBorder="1" applyAlignment="1">
      <alignment horizontal="left" vertical="center"/>
    </xf>
    <xf numFmtId="0" fontId="30" fillId="0" borderId="53" xfId="0" applyFont="1" applyBorder="1" applyAlignment="1">
      <alignment horizontal="left" vertical="center"/>
    </xf>
    <xf numFmtId="0" fontId="30" fillId="0" borderId="57" xfId="0" applyFont="1" applyBorder="1" applyAlignment="1">
      <alignment horizontal="left"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0" fillId="0" borderId="55" xfId="0" applyBorder="1" applyAlignment="1">
      <alignment horizontal="center" vertical="center" wrapText="1"/>
    </xf>
    <xf numFmtId="0" fontId="0" fillId="0" borderId="53" xfId="0" applyBorder="1" applyAlignment="1">
      <alignment horizontal="center" vertical="center" wrapText="1"/>
    </xf>
    <xf numFmtId="0" fontId="0" fillId="0" borderId="57" xfId="0"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clusivegrowth.com.lk/uploads/Course-Materials/Professional%20Cookery%20Work%20Book%20-%20English.pdf" TargetMode="External"/><Relationship Id="rId18" Type="http://schemas.openxmlformats.org/officeDocument/2006/relationships/hyperlink" Target="http://inclusivegrowth.com.lk/uploads/Course-Materials/ToT%20Manual%20-%20English.pdf" TargetMode="External"/><Relationship Id="rId26" Type="http://schemas.openxmlformats.org/officeDocument/2006/relationships/hyperlink" Target="http://inclusivegrowth.com.lk/uploads/Course-Materials/RPL_Policy%20doc_Full%20Final.pdf" TargetMode="External"/><Relationship Id="rId3" Type="http://schemas.openxmlformats.org/officeDocument/2006/relationships/hyperlink" Target="http://inclusivegrowth.com.lk/uploads/Course-Materials/ToT%20Workbook%20-%20English.pdf" TargetMode="External"/><Relationship Id="rId21" Type="http://schemas.openxmlformats.org/officeDocument/2006/relationships/hyperlink" Target="http://inclusivegrowth.com.lk/uploads/Course-Materials/Coaching-Skills-For-Business/BCC%20Handbook.pdf" TargetMode="External"/><Relationship Id="rId7" Type="http://schemas.openxmlformats.org/officeDocument/2006/relationships/hyperlink" Target="http://inclusivegrowth.com.lk/uploads/Course-Materials/E-Tourism_Training%20Manual.pdf" TargetMode="External"/><Relationship Id="rId12" Type="http://schemas.openxmlformats.org/officeDocument/2006/relationships/hyperlink" Target="http://inclusivegrowth.com.lk/uploads/Course-Materials/Televisual%20Workbook.pdf" TargetMode="External"/><Relationship Id="rId17" Type="http://schemas.openxmlformats.org/officeDocument/2006/relationships/hyperlink" Target="http://inclusivegrowth.com.lk/uploads/Course-Materials/ToT%20Workbook%20-%20English.pdf" TargetMode="External"/><Relationship Id="rId25" Type="http://schemas.openxmlformats.org/officeDocument/2006/relationships/hyperlink" Target="http://inclusivegrowth.com.lk/uploads/Course-Materials/RPL_Handbook_full%20Final.pdf" TargetMode="External"/><Relationship Id="rId33" Type="http://schemas.openxmlformats.org/officeDocument/2006/relationships/printerSettings" Target="../printerSettings/printerSettings1.bin"/><Relationship Id="rId2" Type="http://schemas.openxmlformats.org/officeDocument/2006/relationships/hyperlink" Target="http://inclusivegrowth.com.lk/uploads/Course-Materials/Professional%20Cookery%20Work%20Book%20-%20English.pdf" TargetMode="External"/><Relationship Id="rId16" Type="http://schemas.openxmlformats.org/officeDocument/2006/relationships/hyperlink" Target="http://inclusivegrowth.com.lk/uploads/Course-Materials/Instructor%20guide%20-%20English.pdf" TargetMode="External"/><Relationship Id="rId20" Type="http://schemas.openxmlformats.org/officeDocument/2006/relationships/hyperlink" Target="http://inclusivegrowth.com.lk/uploads/Course-Materials/Coaching-Skills-For-Business/BCC%20Trainer%20Manual.pdf" TargetMode="External"/><Relationship Id="rId29" Type="http://schemas.openxmlformats.org/officeDocument/2006/relationships/hyperlink" Target="http://inclusivegrowth.com.lk/uploads/Course-Materials/Pandemic%20Preparedness%20Manual.pdf" TargetMode="External"/><Relationship Id="rId1" Type="http://schemas.openxmlformats.org/officeDocument/2006/relationships/hyperlink" Target="http://inclusivegrowth.com.lk/uploads/Course-Materials/ToolKit_English%20-%20Full%20Book.pdf" TargetMode="External"/><Relationship Id="rId6" Type="http://schemas.openxmlformats.org/officeDocument/2006/relationships/hyperlink" Target="http://inclusivegrowth.com.lk/uploads/Course-Materials/Instructor%20guide%20-%20English.pdf" TargetMode="External"/><Relationship Id="rId11" Type="http://schemas.openxmlformats.org/officeDocument/2006/relationships/hyperlink" Target="http://inclusivegrowth.com.lk/uploads/Course-Materials/Televisual%20Trainer%E2%80%99s%20Guide.pdf" TargetMode="External"/><Relationship Id="rId24" Type="http://schemas.openxmlformats.org/officeDocument/2006/relationships/hyperlink" Target="http://inclusivegrowth.com.lk/uploads/Course-Materials/RPL%20Workbook_Full%20Final.pdf" TargetMode="External"/><Relationship Id="rId32" Type="http://schemas.openxmlformats.org/officeDocument/2006/relationships/hyperlink" Target="http://inclusivegrowth.com.lk/uploads/Course-Materials/Professional%20Cookery%20Manual%20-%20English.pdf" TargetMode="External"/><Relationship Id="rId5" Type="http://schemas.openxmlformats.org/officeDocument/2006/relationships/hyperlink" Target="http://inclusivegrowth.com.lk/uploads/Course-Materials/Upskilling%20workbook%20-%20English.pdf" TargetMode="External"/><Relationship Id="rId15" Type="http://schemas.openxmlformats.org/officeDocument/2006/relationships/hyperlink" Target="http://inclusivegrowth.com.lk/uploads/Course-Materials/Upskilling%20workbook%20-%20English.pdf" TargetMode="External"/><Relationship Id="rId23" Type="http://schemas.openxmlformats.org/officeDocument/2006/relationships/hyperlink" Target="http://inclusivegrowth.com.lk/uploads/Course-Materials/RPL%20Trainer's%20Notes_Full%20Final.pdf" TargetMode="External"/><Relationship Id="rId28" Type="http://schemas.openxmlformats.org/officeDocument/2006/relationships/hyperlink" Target="http://inclusivegrowth.com.lk/uploads/Course-Materials/Pandemic%20Preparedness%20Trainer%20Book.pdf" TargetMode="External"/><Relationship Id="rId10" Type="http://schemas.openxmlformats.org/officeDocument/2006/relationships/hyperlink" Target="http://inclusivegrowth.com.lk/uploads/Course-Materials/Safety%20and%20Security%20Work%20Book.pdf" TargetMode="External"/><Relationship Id="rId19" Type="http://schemas.openxmlformats.org/officeDocument/2006/relationships/hyperlink" Target="http://inclusivegrowth.com.lk/uploads/Course-Materials/Coaching-Skills-For-Business/Trainer%20Resources%20Module.pdf" TargetMode="External"/><Relationship Id="rId31" Type="http://schemas.openxmlformats.org/officeDocument/2006/relationships/hyperlink" Target="http://inclusivegrowth.com.lk/uploads/Course-Materials/Televisual%20Workbook.pdf" TargetMode="External"/><Relationship Id="rId4" Type="http://schemas.openxmlformats.org/officeDocument/2006/relationships/hyperlink" Target="http://inclusivegrowth.com.lk/uploads/Course-Materials/ToT%20Manual%20-%20English.pdf" TargetMode="External"/><Relationship Id="rId9" Type="http://schemas.openxmlformats.org/officeDocument/2006/relationships/hyperlink" Target="http://inclusivegrowth.com.lk/uploads/Course-Materials/Safety%20and%20Security%20Assesment.pdf" TargetMode="External"/><Relationship Id="rId14" Type="http://schemas.openxmlformats.org/officeDocument/2006/relationships/hyperlink" Target="http://inclusivegrowth.com.lk/uploads/Course-Materials/Professional%20Cookery%20Manual%20-%20English.pdf" TargetMode="External"/><Relationship Id="rId22" Type="http://schemas.openxmlformats.org/officeDocument/2006/relationships/hyperlink" Target="http://inclusivegrowth.com.lk/uploads/Course-Materials/Coaching-Skills-For-Business/PBCC%20Coach%20Toolkit%20Online.pdf" TargetMode="External"/><Relationship Id="rId27" Type="http://schemas.openxmlformats.org/officeDocument/2006/relationships/hyperlink" Target="http://inclusivegrowth.com.lk/uploads/Course-Materials/Pandemic%20Preparedness%20Trainee%20Book.pdf" TargetMode="External"/><Relationship Id="rId30" Type="http://schemas.openxmlformats.org/officeDocument/2006/relationships/hyperlink" Target="http://inclusivegrowth.com.lk/uploads/Course-Materials/Televisual%20Trainer%E2%80%99s%20Guide.pdf" TargetMode="External"/><Relationship Id="rId8" Type="http://schemas.openxmlformats.org/officeDocument/2006/relationships/hyperlink" Target="https://s4ig.thinkific.com/?onepasswdfill=4ADEBCD674A4495E927DB38584565D0B&amp;onepasswdvault=C59607D1496540DB867971252352DFE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322"/>
  <sheetViews>
    <sheetView tabSelected="1" topLeftCell="M1" zoomScale="59" zoomScaleNormal="59" workbookViewId="0">
      <pane ySplit="1" topLeftCell="A119" activePane="bottomLeft" state="frozen"/>
      <selection pane="bottomLeft" activeCell="Z142" sqref="Z142"/>
    </sheetView>
  </sheetViews>
  <sheetFormatPr defaultColWidth="8.88671875" defaultRowHeight="0" customHeight="1" zeroHeight="1"/>
  <cols>
    <col min="1" max="1" width="5.44140625" style="1" customWidth="1"/>
    <col min="2" max="2" width="20.109375" style="1" customWidth="1"/>
    <col min="3" max="3" width="25.6640625" style="1" customWidth="1"/>
    <col min="4" max="4" width="141.33203125" style="1" customWidth="1"/>
    <col min="5" max="5" width="12.6640625" style="77" hidden="1" customWidth="1"/>
    <col min="6" max="6" width="15" style="77" hidden="1" customWidth="1"/>
    <col min="7" max="7" width="34.5546875" style="77" hidden="1" customWidth="1"/>
    <col min="8" max="8" width="68.77734375" style="77" customWidth="1"/>
    <col min="9" max="9" width="39.33203125" style="77" customWidth="1"/>
    <col min="10" max="10" width="40" style="77" customWidth="1"/>
    <col min="11" max="11" width="62.33203125" style="1" customWidth="1"/>
    <col min="12" max="12" width="87.109375" style="1" customWidth="1"/>
    <col min="13" max="13" width="32" style="1" customWidth="1"/>
    <col min="14" max="15" width="15.5546875" style="1" customWidth="1"/>
    <col min="16" max="17" width="24.33203125" style="1" customWidth="1"/>
    <col min="18" max="18" width="54.6640625" style="1" customWidth="1"/>
    <col min="19" max="19" width="37.5546875" style="1" customWidth="1"/>
    <col min="20" max="20" width="23.33203125" style="1" customWidth="1"/>
    <col min="21" max="21" width="20.109375" style="1" customWidth="1"/>
    <col min="22" max="22" width="22.6640625" style="1" customWidth="1"/>
    <col min="23" max="23" width="20.6640625" style="1" customWidth="1"/>
    <col min="24" max="24" width="22.6640625" style="1" customWidth="1"/>
    <col min="25" max="25" width="20.6640625" style="1" customWidth="1"/>
    <col min="26" max="26" width="90.33203125" style="1" customWidth="1"/>
    <col min="27" max="27" width="80.88671875" style="235" customWidth="1"/>
    <col min="28" max="30" width="8.88671875" style="231" customWidth="1"/>
    <col min="31" max="31" width="33.5546875" style="231" customWidth="1"/>
    <col min="32" max="32" width="8.88671875" style="1" customWidth="1"/>
    <col min="33" max="16384" width="8.88671875" style="1"/>
  </cols>
  <sheetData>
    <row r="1" spans="1:91" ht="58.95" customHeight="1">
      <c r="A1" s="432" t="s">
        <v>0</v>
      </c>
      <c r="B1" s="434" t="s">
        <v>1</v>
      </c>
      <c r="C1" s="434" t="s">
        <v>2</v>
      </c>
      <c r="D1" s="440" t="s">
        <v>3</v>
      </c>
      <c r="E1" s="446" t="s">
        <v>4</v>
      </c>
      <c r="F1" s="446"/>
      <c r="G1" s="262"/>
      <c r="H1" s="447" t="s">
        <v>5</v>
      </c>
      <c r="I1" s="443" t="s">
        <v>6</v>
      </c>
      <c r="J1" s="444"/>
      <c r="K1" s="445"/>
      <c r="L1" s="438" t="s">
        <v>7</v>
      </c>
      <c r="M1" s="440" t="s">
        <v>8</v>
      </c>
      <c r="N1" s="442" t="s">
        <v>9</v>
      </c>
      <c r="O1" s="442"/>
      <c r="P1" s="436" t="s">
        <v>10</v>
      </c>
      <c r="Q1" s="436" t="s">
        <v>11</v>
      </c>
      <c r="R1" s="436" t="s">
        <v>12</v>
      </c>
      <c r="S1" s="436" t="s">
        <v>13</v>
      </c>
      <c r="T1" s="499" t="s">
        <v>14</v>
      </c>
      <c r="U1" s="500"/>
      <c r="V1" s="501" t="s">
        <v>15</v>
      </c>
      <c r="W1" s="500"/>
      <c r="X1" s="501" t="s">
        <v>16</v>
      </c>
      <c r="Y1" s="502"/>
    </row>
    <row r="2" spans="1:91" s="3" customFormat="1" ht="75" customHeight="1" thickBot="1">
      <c r="A2" s="433"/>
      <c r="B2" s="435"/>
      <c r="C2" s="435"/>
      <c r="D2" s="441"/>
      <c r="E2" s="145" t="s">
        <v>17</v>
      </c>
      <c r="F2" s="145" t="s">
        <v>18</v>
      </c>
      <c r="G2" s="263"/>
      <c r="H2" s="448"/>
      <c r="I2" s="146" t="s">
        <v>19</v>
      </c>
      <c r="J2" s="146" t="s">
        <v>20</v>
      </c>
      <c r="K2" s="147" t="s">
        <v>21</v>
      </c>
      <c r="L2" s="439"/>
      <c r="M2" s="441"/>
      <c r="N2" s="148" t="s">
        <v>22</v>
      </c>
      <c r="O2" s="148" t="s">
        <v>23</v>
      </c>
      <c r="P2" s="437"/>
      <c r="Q2" s="437"/>
      <c r="R2" s="437"/>
      <c r="S2" s="437"/>
      <c r="T2" s="149" t="s">
        <v>24</v>
      </c>
      <c r="U2" s="150" t="s">
        <v>25</v>
      </c>
      <c r="V2" s="149" t="s">
        <v>24</v>
      </c>
      <c r="W2" s="150" t="s">
        <v>25</v>
      </c>
      <c r="X2" s="114" t="s">
        <v>24</v>
      </c>
      <c r="Y2" s="113" t="s">
        <v>25</v>
      </c>
      <c r="Z2" s="144"/>
      <c r="AA2" s="235"/>
      <c r="AB2" s="231"/>
      <c r="AC2" s="231"/>
      <c r="AD2" s="231"/>
      <c r="AE2" s="231"/>
      <c r="AF2" s="1"/>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row>
    <row r="3" spans="1:91" ht="90" customHeight="1">
      <c r="A3" s="353">
        <v>1</v>
      </c>
      <c r="B3" s="430" t="s">
        <v>26</v>
      </c>
      <c r="C3" s="430" t="s">
        <v>27</v>
      </c>
      <c r="D3" s="151" t="s">
        <v>28</v>
      </c>
      <c r="E3" s="152" t="s">
        <v>29</v>
      </c>
      <c r="F3" s="152"/>
      <c r="G3" s="152"/>
      <c r="H3" s="153"/>
      <c r="I3" s="153"/>
      <c r="J3" s="153"/>
      <c r="K3" s="153"/>
      <c r="L3" s="153"/>
      <c r="M3" s="152"/>
      <c r="N3" s="154"/>
      <c r="O3" s="154"/>
      <c r="P3" s="155"/>
      <c r="Q3" s="155"/>
      <c r="R3" s="156"/>
      <c r="S3" s="156" t="s">
        <v>30</v>
      </c>
      <c r="T3" s="110"/>
      <c r="U3" s="110"/>
      <c r="V3" s="505"/>
      <c r="W3" s="506"/>
      <c r="X3" s="503"/>
      <c r="Y3" s="504"/>
      <c r="Z3" s="260" t="s">
        <v>31</v>
      </c>
      <c r="AA3" s="261" t="s">
        <v>32</v>
      </c>
      <c r="AB3" s="234"/>
      <c r="AC3" s="234"/>
      <c r="AD3" s="234"/>
      <c r="AE3" s="234"/>
    </row>
    <row r="4" spans="1:91" ht="409.6" customHeight="1">
      <c r="A4" s="354"/>
      <c r="B4" s="385"/>
      <c r="C4" s="385"/>
      <c r="D4" s="157" t="s">
        <v>33</v>
      </c>
      <c r="E4" s="158" t="s">
        <v>34</v>
      </c>
      <c r="F4" s="158" t="s">
        <v>35</v>
      </c>
      <c r="G4" s="158" t="s">
        <v>36</v>
      </c>
      <c r="H4" s="159" t="s">
        <v>37</v>
      </c>
      <c r="I4" s="160" t="s">
        <v>38</v>
      </c>
      <c r="J4" s="161" t="s">
        <v>39</v>
      </c>
      <c r="K4" s="162" t="s">
        <v>40</v>
      </c>
      <c r="L4" s="163" t="s">
        <v>41</v>
      </c>
      <c r="M4" s="164"/>
      <c r="N4" s="165"/>
      <c r="O4" s="165" t="s">
        <v>42</v>
      </c>
      <c r="P4" s="166">
        <v>8.375</v>
      </c>
      <c r="Q4" s="166">
        <f>P4/137</f>
        <v>6.113138686131387E-2</v>
      </c>
      <c r="R4" s="164" t="s">
        <v>43</v>
      </c>
      <c r="S4" s="167" t="s">
        <v>44</v>
      </c>
      <c r="T4" s="168">
        <v>667990.08000000007</v>
      </c>
      <c r="U4" s="169">
        <v>4875.84</v>
      </c>
      <c r="V4" s="169">
        <v>1296821.45</v>
      </c>
      <c r="W4" s="170">
        <v>9465.85</v>
      </c>
      <c r="X4" s="13">
        <v>655187.57378000009</v>
      </c>
      <c r="Y4" s="118">
        <v>2652.6886666666669</v>
      </c>
      <c r="Z4" s="276" t="s">
        <v>45</v>
      </c>
      <c r="AA4" s="235" t="s">
        <v>46</v>
      </c>
      <c r="AB4" s="235"/>
      <c r="AC4" s="235"/>
      <c r="AD4" s="235"/>
      <c r="AE4" s="235"/>
    </row>
    <row r="5" spans="1:91" ht="135" customHeight="1">
      <c r="A5" s="354"/>
      <c r="B5" s="385"/>
      <c r="C5" s="385"/>
      <c r="D5" s="330" t="s">
        <v>47</v>
      </c>
      <c r="E5" s="158" t="s">
        <v>48</v>
      </c>
      <c r="F5" s="158" t="s">
        <v>49</v>
      </c>
      <c r="G5" s="254" t="s">
        <v>50</v>
      </c>
      <c r="H5" s="339" t="s">
        <v>51</v>
      </c>
      <c r="I5" s="336" t="s">
        <v>52</v>
      </c>
      <c r="J5" s="161" t="s">
        <v>53</v>
      </c>
      <c r="K5" s="315" t="s">
        <v>54</v>
      </c>
      <c r="L5" s="342" t="s">
        <v>55</v>
      </c>
      <c r="M5" s="164" t="s">
        <v>56</v>
      </c>
      <c r="N5" s="345" t="s">
        <v>57</v>
      </c>
      <c r="O5" s="345" t="s">
        <v>58</v>
      </c>
      <c r="P5" s="328">
        <v>4.38</v>
      </c>
      <c r="Q5" s="349">
        <f t="shared" ref="Q5:Q49" si="0">P5/137</f>
        <v>3.1970802919708032E-2</v>
      </c>
      <c r="R5" s="330" t="s">
        <v>59</v>
      </c>
      <c r="S5" s="330" t="s">
        <v>60</v>
      </c>
      <c r="T5" s="306">
        <v>667990.08000000007</v>
      </c>
      <c r="U5" s="309">
        <v>4875.84</v>
      </c>
      <c r="V5" s="309">
        <v>1296821.45</v>
      </c>
      <c r="W5" s="312">
        <f>9465.85</f>
        <v>9465.85</v>
      </c>
      <c r="X5" s="322">
        <v>580969.54868000001</v>
      </c>
      <c r="Y5" s="325">
        <v>2352.1986666666667</v>
      </c>
      <c r="Z5" s="513" t="s">
        <v>61</v>
      </c>
      <c r="AA5" s="516" t="s">
        <v>62</v>
      </c>
      <c r="AB5" s="233"/>
      <c r="AC5" s="233"/>
      <c r="AD5" s="233"/>
      <c r="AE5" s="233"/>
    </row>
    <row r="6" spans="1:91" ht="207" customHeight="1">
      <c r="A6" s="354"/>
      <c r="B6" s="385"/>
      <c r="C6" s="385"/>
      <c r="D6" s="332"/>
      <c r="E6" s="158" t="s">
        <v>48</v>
      </c>
      <c r="F6" s="158" t="s">
        <v>49</v>
      </c>
      <c r="G6" s="256"/>
      <c r="H6" s="341"/>
      <c r="I6" s="338"/>
      <c r="J6" s="161" t="s">
        <v>63</v>
      </c>
      <c r="K6" s="316"/>
      <c r="L6" s="343"/>
      <c r="M6" s="164"/>
      <c r="N6" s="347"/>
      <c r="O6" s="347"/>
      <c r="P6" s="329"/>
      <c r="Q6" s="350"/>
      <c r="R6" s="332"/>
      <c r="S6" s="332"/>
      <c r="T6" s="308"/>
      <c r="U6" s="311"/>
      <c r="V6" s="311"/>
      <c r="W6" s="314"/>
      <c r="X6" s="324"/>
      <c r="Y6" s="327"/>
      <c r="Z6" s="514"/>
      <c r="AA6" s="516"/>
      <c r="AB6" s="233"/>
      <c r="AC6" s="233"/>
      <c r="AD6" s="233"/>
      <c r="AE6" s="233"/>
    </row>
    <row r="7" spans="1:91" ht="121.5" customHeight="1">
      <c r="A7" s="354"/>
      <c r="B7" s="385"/>
      <c r="C7" s="385"/>
      <c r="D7" s="449" t="s">
        <v>64</v>
      </c>
      <c r="E7" s="182" t="s">
        <v>48</v>
      </c>
      <c r="F7" s="182" t="s">
        <v>65</v>
      </c>
      <c r="G7" s="264"/>
      <c r="H7" s="339" t="s">
        <v>66</v>
      </c>
      <c r="I7" s="336" t="s">
        <v>67</v>
      </c>
      <c r="J7" s="161" t="s">
        <v>68</v>
      </c>
      <c r="K7" s="348" t="s">
        <v>69</v>
      </c>
      <c r="L7" s="342" t="s">
        <v>70</v>
      </c>
      <c r="M7" s="164"/>
      <c r="N7" s="345" t="s">
        <v>57</v>
      </c>
      <c r="O7" s="345" t="s">
        <v>42</v>
      </c>
      <c r="P7" s="328">
        <v>7.94</v>
      </c>
      <c r="Q7" s="328">
        <f t="shared" si="0"/>
        <v>5.7956204379562046E-2</v>
      </c>
      <c r="R7" s="330" t="s">
        <v>59</v>
      </c>
      <c r="S7" s="330" t="s">
        <v>43</v>
      </c>
      <c r="T7" s="306">
        <v>667990.08000000007</v>
      </c>
      <c r="U7" s="309">
        <v>4875.84</v>
      </c>
      <c r="V7" s="309">
        <v>1296821.45</v>
      </c>
      <c r="W7" s="312">
        <v>9465.85</v>
      </c>
      <c r="X7" s="322">
        <v>580969.54868000001</v>
      </c>
      <c r="Y7" s="325">
        <v>2352.1986666666667</v>
      </c>
      <c r="Z7" s="513" t="s">
        <v>71</v>
      </c>
      <c r="AA7" s="305" t="s">
        <v>72</v>
      </c>
    </row>
    <row r="8" spans="1:91" ht="169.95" customHeight="1">
      <c r="A8" s="354"/>
      <c r="B8" s="385"/>
      <c r="C8" s="385"/>
      <c r="D8" s="450"/>
      <c r="E8" s="182" t="s">
        <v>48</v>
      </c>
      <c r="F8" s="182" t="s">
        <v>65</v>
      </c>
      <c r="G8" s="265"/>
      <c r="H8" s="341"/>
      <c r="I8" s="338"/>
      <c r="J8" s="161" t="s">
        <v>73</v>
      </c>
      <c r="K8" s="316"/>
      <c r="L8" s="344"/>
      <c r="M8" s="164"/>
      <c r="N8" s="347"/>
      <c r="O8" s="347"/>
      <c r="P8" s="329"/>
      <c r="Q8" s="329"/>
      <c r="R8" s="332"/>
      <c r="S8" s="332"/>
      <c r="T8" s="308"/>
      <c r="U8" s="311"/>
      <c r="V8" s="311"/>
      <c r="W8" s="314"/>
      <c r="X8" s="324"/>
      <c r="Y8" s="327"/>
      <c r="Z8" s="514"/>
      <c r="AA8" s="305"/>
    </row>
    <row r="9" spans="1:91" ht="57.75" customHeight="1">
      <c r="A9" s="354"/>
      <c r="B9" s="385"/>
      <c r="C9" s="385"/>
      <c r="D9" s="335" t="s">
        <v>74</v>
      </c>
      <c r="E9" s="158" t="s">
        <v>48</v>
      </c>
      <c r="F9" s="158" t="s">
        <v>65</v>
      </c>
      <c r="G9" s="254"/>
      <c r="H9" s="339" t="s">
        <v>75</v>
      </c>
      <c r="I9" s="336" t="s">
        <v>76</v>
      </c>
      <c r="J9" s="161" t="s">
        <v>77</v>
      </c>
      <c r="K9" s="315" t="s">
        <v>78</v>
      </c>
      <c r="L9" s="342" t="s">
        <v>79</v>
      </c>
      <c r="M9" s="164"/>
      <c r="N9" s="345" t="s">
        <v>57</v>
      </c>
      <c r="O9" s="345" t="s">
        <v>42</v>
      </c>
      <c r="P9" s="328">
        <v>5.53</v>
      </c>
      <c r="Q9" s="328">
        <f t="shared" si="0"/>
        <v>4.036496350364964E-2</v>
      </c>
      <c r="R9" s="330" t="s">
        <v>80</v>
      </c>
      <c r="S9" s="330" t="s">
        <v>81</v>
      </c>
      <c r="T9" s="306">
        <v>667990.08000000007</v>
      </c>
      <c r="U9" s="309">
        <v>4875.84</v>
      </c>
      <c r="V9" s="309">
        <v>1296821.45</v>
      </c>
      <c r="W9" s="312">
        <v>9465.85</v>
      </c>
      <c r="X9" s="322">
        <v>587593.82048000011</v>
      </c>
      <c r="Y9" s="325">
        <v>2379.0186666666668</v>
      </c>
      <c r="Z9" s="513" t="s">
        <v>82</v>
      </c>
      <c r="AA9" s="516" t="s">
        <v>62</v>
      </c>
      <c r="AB9" s="233"/>
      <c r="AC9" s="233"/>
      <c r="AD9" s="233"/>
      <c r="AE9" s="233"/>
    </row>
    <row r="10" spans="1:91" ht="235.2" customHeight="1">
      <c r="A10" s="354"/>
      <c r="B10" s="385"/>
      <c r="C10" s="385"/>
      <c r="D10" s="331"/>
      <c r="E10" s="158"/>
      <c r="F10" s="158"/>
      <c r="G10" s="256"/>
      <c r="H10" s="341"/>
      <c r="I10" s="338"/>
      <c r="J10" s="161" t="s">
        <v>83</v>
      </c>
      <c r="K10" s="316"/>
      <c r="L10" s="344"/>
      <c r="M10" s="164"/>
      <c r="N10" s="347"/>
      <c r="O10" s="347"/>
      <c r="P10" s="329"/>
      <c r="Q10" s="329"/>
      <c r="R10" s="332"/>
      <c r="S10" s="332"/>
      <c r="T10" s="308"/>
      <c r="U10" s="311"/>
      <c r="V10" s="311"/>
      <c r="W10" s="314"/>
      <c r="X10" s="324"/>
      <c r="Y10" s="327"/>
      <c r="Z10" s="514"/>
      <c r="AA10" s="516"/>
      <c r="AB10" s="233"/>
      <c r="AC10" s="233"/>
      <c r="AD10" s="233"/>
      <c r="AE10" s="233"/>
    </row>
    <row r="11" spans="1:91" ht="264.60000000000002" customHeight="1">
      <c r="A11" s="354"/>
      <c r="B11" s="385"/>
      <c r="C11" s="385"/>
      <c r="D11" s="157" t="s">
        <v>84</v>
      </c>
      <c r="E11" s="158" t="s">
        <v>85</v>
      </c>
      <c r="F11" s="158" t="s">
        <v>86</v>
      </c>
      <c r="G11" s="158"/>
      <c r="H11" s="159" t="s">
        <v>87</v>
      </c>
      <c r="I11" s="160"/>
      <c r="J11" s="160"/>
      <c r="K11" s="162" t="s">
        <v>88</v>
      </c>
      <c r="L11" s="163"/>
      <c r="M11" s="164"/>
      <c r="N11" s="184" t="s">
        <v>57</v>
      </c>
      <c r="O11" s="184" t="s">
        <v>58</v>
      </c>
      <c r="P11" s="185">
        <v>6.58</v>
      </c>
      <c r="Q11" s="185">
        <f t="shared" si="0"/>
        <v>4.802919708029197E-2</v>
      </c>
      <c r="R11" s="164"/>
      <c r="S11" s="164" t="s">
        <v>43</v>
      </c>
      <c r="T11" s="168">
        <v>1550923.57</v>
      </c>
      <c r="U11" s="169">
        <f>4875.84+6444.77</f>
        <v>11320.61</v>
      </c>
      <c r="V11" s="169">
        <v>2667169.4299999997</v>
      </c>
      <c r="W11" s="170">
        <f>9465.85+1166.18+8836.36</f>
        <v>19468.39</v>
      </c>
      <c r="X11" s="13">
        <v>1380975.0984800002</v>
      </c>
      <c r="Y11" s="118">
        <v>5591.2186666666666</v>
      </c>
      <c r="Z11" s="144" t="s">
        <v>89</v>
      </c>
      <c r="AA11" s="232" t="s">
        <v>62</v>
      </c>
    </row>
    <row r="12" spans="1:91" ht="306.60000000000002" customHeight="1">
      <c r="A12" s="354"/>
      <c r="B12" s="385"/>
      <c r="C12" s="385"/>
      <c r="D12" s="183" t="s">
        <v>90</v>
      </c>
      <c r="E12" s="158" t="s">
        <v>48</v>
      </c>
      <c r="F12" s="158" t="s">
        <v>34</v>
      </c>
      <c r="G12" s="158"/>
      <c r="H12" s="159" t="s">
        <v>91</v>
      </c>
      <c r="I12" s="160"/>
      <c r="J12" s="160"/>
      <c r="K12" s="162" t="s">
        <v>92</v>
      </c>
      <c r="L12" s="163" t="s">
        <v>93</v>
      </c>
      <c r="M12" s="164"/>
      <c r="N12" s="184" t="s">
        <v>57</v>
      </c>
      <c r="O12" s="184" t="s">
        <v>58</v>
      </c>
      <c r="P12" s="185">
        <v>8.19</v>
      </c>
      <c r="Q12" s="185">
        <f t="shared" si="0"/>
        <v>5.9781021897810219E-2</v>
      </c>
      <c r="R12" s="164" t="s">
        <v>94</v>
      </c>
      <c r="S12" s="164" t="s">
        <v>43</v>
      </c>
      <c r="T12" s="168">
        <v>667990.08000000007</v>
      </c>
      <c r="U12" s="169">
        <v>4875.84</v>
      </c>
      <c r="V12" s="169">
        <v>1296821.45</v>
      </c>
      <c r="W12" s="170">
        <v>9465.85</v>
      </c>
      <c r="X12" s="13">
        <v>580969.54868000001</v>
      </c>
      <c r="Y12" s="118">
        <v>2352.1986666666667</v>
      </c>
      <c r="Z12" s="143" t="s">
        <v>95</v>
      </c>
      <c r="AA12" s="235" t="s">
        <v>451</v>
      </c>
    </row>
    <row r="13" spans="1:91" ht="24.75" customHeight="1">
      <c r="A13" s="354"/>
      <c r="B13" s="385"/>
      <c r="C13" s="385"/>
      <c r="D13" s="330" t="s">
        <v>96</v>
      </c>
      <c r="E13" s="158" t="s">
        <v>48</v>
      </c>
      <c r="F13" s="158" t="s">
        <v>97</v>
      </c>
      <c r="G13" s="254"/>
      <c r="H13" s="339" t="s">
        <v>98</v>
      </c>
      <c r="I13" s="336" t="s">
        <v>99</v>
      </c>
      <c r="J13" s="161" t="s">
        <v>100</v>
      </c>
      <c r="K13" s="315" t="s">
        <v>101</v>
      </c>
      <c r="L13" s="342" t="s">
        <v>102</v>
      </c>
      <c r="M13" s="164"/>
      <c r="N13" s="345" t="s">
        <v>57</v>
      </c>
      <c r="O13" s="345" t="s">
        <v>58</v>
      </c>
      <c r="P13" s="328">
        <v>10.34</v>
      </c>
      <c r="Q13" s="328">
        <f t="shared" si="0"/>
        <v>7.5474452554744526E-2</v>
      </c>
      <c r="R13" s="330" t="s">
        <v>94</v>
      </c>
      <c r="S13" s="330" t="s">
        <v>94</v>
      </c>
      <c r="T13" s="306">
        <v>667990.08000000007</v>
      </c>
      <c r="U13" s="309">
        <v>4875.84</v>
      </c>
      <c r="V13" s="309">
        <v>3256440.6799999997</v>
      </c>
      <c r="W13" s="312">
        <f>9465.85+14303.79</f>
        <v>23769.64</v>
      </c>
      <c r="X13" s="322">
        <v>3376496.22</v>
      </c>
      <c r="Y13" s="325">
        <v>13670.58</v>
      </c>
      <c r="Z13" s="512" t="s">
        <v>103</v>
      </c>
      <c r="AA13" s="305" t="s">
        <v>104</v>
      </c>
    </row>
    <row r="14" spans="1:91" ht="33" customHeight="1">
      <c r="A14" s="354"/>
      <c r="B14" s="385"/>
      <c r="C14" s="385"/>
      <c r="D14" s="331"/>
      <c r="E14" s="158"/>
      <c r="F14" s="158"/>
      <c r="G14" s="255"/>
      <c r="H14" s="340"/>
      <c r="I14" s="337"/>
      <c r="J14" s="161" t="s">
        <v>105</v>
      </c>
      <c r="K14" s="429"/>
      <c r="L14" s="343"/>
      <c r="M14" s="164"/>
      <c r="N14" s="346"/>
      <c r="O14" s="346"/>
      <c r="P14" s="428"/>
      <c r="Q14" s="428"/>
      <c r="R14" s="331"/>
      <c r="S14" s="331"/>
      <c r="T14" s="307"/>
      <c r="U14" s="310"/>
      <c r="V14" s="310"/>
      <c r="W14" s="313"/>
      <c r="X14" s="323"/>
      <c r="Y14" s="326"/>
      <c r="Z14" s="510"/>
      <c r="AA14" s="305"/>
    </row>
    <row r="15" spans="1:91" ht="31.5" customHeight="1">
      <c r="A15" s="354"/>
      <c r="B15" s="385"/>
      <c r="C15" s="385"/>
      <c r="D15" s="331"/>
      <c r="E15" s="158"/>
      <c r="F15" s="158"/>
      <c r="G15" s="255"/>
      <c r="H15" s="340"/>
      <c r="I15" s="337"/>
      <c r="J15" s="161" t="s">
        <v>106</v>
      </c>
      <c r="K15" s="429"/>
      <c r="L15" s="343"/>
      <c r="M15" s="164"/>
      <c r="N15" s="346"/>
      <c r="O15" s="346"/>
      <c r="P15" s="428"/>
      <c r="Q15" s="428"/>
      <c r="R15" s="331"/>
      <c r="S15" s="331"/>
      <c r="T15" s="307"/>
      <c r="U15" s="310"/>
      <c r="V15" s="310"/>
      <c r="W15" s="313"/>
      <c r="X15" s="323"/>
      <c r="Y15" s="326"/>
      <c r="Z15" s="510"/>
      <c r="AA15" s="305"/>
    </row>
    <row r="16" spans="1:91" ht="190.2" customHeight="1">
      <c r="A16" s="354"/>
      <c r="B16" s="385"/>
      <c r="C16" s="385"/>
      <c r="D16" s="332"/>
      <c r="E16" s="158"/>
      <c r="F16" s="158"/>
      <c r="G16" s="256"/>
      <c r="H16" s="341"/>
      <c r="I16" s="338"/>
      <c r="J16" s="161" t="s">
        <v>107</v>
      </c>
      <c r="K16" s="316"/>
      <c r="L16" s="344"/>
      <c r="M16" s="164"/>
      <c r="N16" s="347"/>
      <c r="O16" s="347"/>
      <c r="P16" s="329"/>
      <c r="Q16" s="329"/>
      <c r="R16" s="332"/>
      <c r="S16" s="332"/>
      <c r="T16" s="308"/>
      <c r="U16" s="311"/>
      <c r="V16" s="311"/>
      <c r="W16" s="314"/>
      <c r="X16" s="324"/>
      <c r="Y16" s="327"/>
      <c r="Z16" s="510"/>
      <c r="AA16" s="305"/>
    </row>
    <row r="17" spans="1:27" ht="291.60000000000002" customHeight="1">
      <c r="A17" s="354"/>
      <c r="B17" s="385"/>
      <c r="C17" s="385"/>
      <c r="D17" s="187" t="s">
        <v>108</v>
      </c>
      <c r="E17" s="158" t="s">
        <v>34</v>
      </c>
      <c r="F17" s="158" t="s">
        <v>35</v>
      </c>
      <c r="G17" s="158"/>
      <c r="H17" s="159" t="s">
        <v>109</v>
      </c>
      <c r="I17" s="160" t="s">
        <v>110</v>
      </c>
      <c r="J17" s="160"/>
      <c r="K17" s="188" t="s">
        <v>111</v>
      </c>
      <c r="L17" s="163" t="s">
        <v>112</v>
      </c>
      <c r="M17" s="164"/>
      <c r="N17" s="184" t="s">
        <v>57</v>
      </c>
      <c r="O17" s="184" t="s">
        <v>58</v>
      </c>
      <c r="P17" s="185">
        <v>7.56</v>
      </c>
      <c r="Q17" s="185">
        <f t="shared" si="0"/>
        <v>5.5182481751824816E-2</v>
      </c>
      <c r="R17" s="164" t="s">
        <v>113</v>
      </c>
      <c r="S17" s="164" t="s">
        <v>114</v>
      </c>
      <c r="T17" s="168">
        <v>667990.08000000007</v>
      </c>
      <c r="U17" s="169">
        <v>4875.84</v>
      </c>
      <c r="V17" s="169">
        <v>3131054.1700000004</v>
      </c>
      <c r="W17" s="170">
        <f>9465.85+11052.84+2335.72</f>
        <v>22854.410000000003</v>
      </c>
      <c r="X17" s="13">
        <v>1148755.10048</v>
      </c>
      <c r="Y17" s="118">
        <v>4651.0186666666668</v>
      </c>
      <c r="Z17" s="226" t="s">
        <v>115</v>
      </c>
      <c r="AA17" s="235" t="s">
        <v>116</v>
      </c>
    </row>
    <row r="18" spans="1:27" ht="216" customHeight="1">
      <c r="A18" s="354"/>
      <c r="B18" s="385"/>
      <c r="C18" s="385"/>
      <c r="D18" s="183" t="s">
        <v>117</v>
      </c>
      <c r="E18" s="158" t="s">
        <v>48</v>
      </c>
      <c r="F18" s="158" t="s">
        <v>49</v>
      </c>
      <c r="G18" s="158"/>
      <c r="H18" s="159" t="s">
        <v>118</v>
      </c>
      <c r="I18" s="160" t="s">
        <v>119</v>
      </c>
      <c r="J18" s="160"/>
      <c r="K18" s="162" t="s">
        <v>120</v>
      </c>
      <c r="L18" s="163" t="s">
        <v>121</v>
      </c>
      <c r="M18" s="164"/>
      <c r="N18" s="184" t="s">
        <v>57</v>
      </c>
      <c r="O18" s="184" t="s">
        <v>58</v>
      </c>
      <c r="P18" s="185">
        <v>15.34</v>
      </c>
      <c r="Q18" s="185">
        <f t="shared" si="0"/>
        <v>0.11197080291970803</v>
      </c>
      <c r="R18" s="164" t="s">
        <v>94</v>
      </c>
      <c r="S18" s="164" t="s">
        <v>114</v>
      </c>
      <c r="T18" s="168">
        <v>667990.08000000007</v>
      </c>
      <c r="U18" s="169">
        <v>4875.84</v>
      </c>
      <c r="V18" s="169">
        <v>1296821.45</v>
      </c>
      <c r="W18" s="170">
        <v>9465.85</v>
      </c>
      <c r="X18" s="13">
        <v>580969.54868000001</v>
      </c>
      <c r="Y18" s="118">
        <v>2352.1986666666667</v>
      </c>
      <c r="Z18" s="226" t="s">
        <v>122</v>
      </c>
      <c r="AA18" s="235" t="s">
        <v>116</v>
      </c>
    </row>
    <row r="19" spans="1:27" ht="192" customHeight="1">
      <c r="A19" s="354"/>
      <c r="B19" s="385"/>
      <c r="C19" s="385"/>
      <c r="D19" s="157" t="s">
        <v>123</v>
      </c>
      <c r="E19" s="158" t="s">
        <v>124</v>
      </c>
      <c r="F19" s="158" t="s">
        <v>65</v>
      </c>
      <c r="G19" s="158"/>
      <c r="H19" s="159" t="s">
        <v>125</v>
      </c>
      <c r="I19" s="160"/>
      <c r="J19" s="160"/>
      <c r="K19" s="162"/>
      <c r="L19" s="163" t="s">
        <v>126</v>
      </c>
      <c r="M19" s="164"/>
      <c r="N19" s="184" t="s">
        <v>57</v>
      </c>
      <c r="O19" s="184" t="s">
        <v>58</v>
      </c>
      <c r="P19" s="185">
        <v>13.94</v>
      </c>
      <c r="Q19" s="185">
        <f t="shared" si="0"/>
        <v>0.10175182481751824</v>
      </c>
      <c r="R19" s="164" t="s">
        <v>127</v>
      </c>
      <c r="S19" s="164" t="s">
        <v>128</v>
      </c>
      <c r="T19" s="168">
        <v>667990.08000000007</v>
      </c>
      <c r="U19" s="169">
        <v>4875.84</v>
      </c>
      <c r="V19" s="169">
        <v>6592826.3399999999</v>
      </c>
      <c r="W19" s="170">
        <f>9465.85+8864.97+29792</f>
        <v>48122.82</v>
      </c>
      <c r="X19" s="13">
        <v>580969.54868000001</v>
      </c>
      <c r="Y19" s="118">
        <v>2352.1986666666667</v>
      </c>
      <c r="Z19" s="226" t="s">
        <v>129</v>
      </c>
      <c r="AA19" s="235" t="s">
        <v>130</v>
      </c>
    </row>
    <row r="20" spans="1:27" ht="18" customHeight="1">
      <c r="A20" s="354"/>
      <c r="B20" s="385"/>
      <c r="C20" s="385"/>
      <c r="D20" s="355" t="s">
        <v>131</v>
      </c>
      <c r="E20" s="356"/>
      <c r="F20" s="356"/>
      <c r="G20" s="356"/>
      <c r="H20" s="356"/>
      <c r="I20" s="356"/>
      <c r="J20" s="356"/>
      <c r="K20" s="356"/>
      <c r="L20" s="356"/>
      <c r="M20" s="356"/>
      <c r="N20" s="356"/>
      <c r="O20" s="356"/>
      <c r="P20" s="356"/>
      <c r="Q20" s="356"/>
      <c r="R20" s="356"/>
      <c r="S20" s="356"/>
      <c r="T20" s="356"/>
      <c r="U20" s="356"/>
      <c r="V20" s="356"/>
      <c r="W20" s="357"/>
      <c r="X20" s="120">
        <v>0</v>
      </c>
      <c r="Y20" s="121">
        <v>0</v>
      </c>
    </row>
    <row r="21" spans="1:27" ht="226.2" customHeight="1">
      <c r="A21" s="354"/>
      <c r="B21" s="385"/>
      <c r="C21" s="385"/>
      <c r="D21" s="183" t="s">
        <v>132</v>
      </c>
      <c r="E21" s="158" t="s">
        <v>133</v>
      </c>
      <c r="F21" s="158" t="s">
        <v>134</v>
      </c>
      <c r="G21" s="158"/>
      <c r="H21" s="159" t="s">
        <v>135</v>
      </c>
      <c r="J21" s="160"/>
      <c r="K21" s="162" t="s">
        <v>136</v>
      </c>
      <c r="L21" s="163" t="s">
        <v>137</v>
      </c>
      <c r="M21" s="164"/>
      <c r="N21" s="184" t="s">
        <v>57</v>
      </c>
      <c r="O21" s="184" t="s">
        <v>58</v>
      </c>
      <c r="P21" s="185">
        <v>12.96</v>
      </c>
      <c r="Q21" s="185">
        <f t="shared" si="0"/>
        <v>9.4598540145985413E-2</v>
      </c>
      <c r="R21" s="164" t="s">
        <v>138</v>
      </c>
      <c r="S21" s="164" t="s">
        <v>138</v>
      </c>
      <c r="T21" s="168">
        <v>667990.08000000007</v>
      </c>
      <c r="U21" s="169">
        <v>4875.84</v>
      </c>
      <c r="V21" s="169">
        <v>1296821.45</v>
      </c>
      <c r="W21" s="170">
        <v>9465.85</v>
      </c>
      <c r="X21" s="13">
        <v>580969.54868000001</v>
      </c>
      <c r="Y21" s="118">
        <v>2352.1986666666667</v>
      </c>
      <c r="Z21" s="226" t="s">
        <v>139</v>
      </c>
      <c r="AA21" s="235" t="s">
        <v>104</v>
      </c>
    </row>
    <row r="22" spans="1:27" ht="219" customHeight="1">
      <c r="A22" s="354"/>
      <c r="B22" s="385"/>
      <c r="C22" s="385"/>
      <c r="D22" s="157" t="s">
        <v>140</v>
      </c>
      <c r="E22" s="158" t="s">
        <v>133</v>
      </c>
      <c r="F22" s="158" t="s">
        <v>141</v>
      </c>
      <c r="G22" s="158"/>
      <c r="H22" s="159" t="s">
        <v>142</v>
      </c>
      <c r="I22" s="160"/>
      <c r="J22" s="160"/>
      <c r="K22" s="162" t="s">
        <v>143</v>
      </c>
      <c r="L22" s="163" t="s">
        <v>144</v>
      </c>
      <c r="M22" s="164"/>
      <c r="N22" s="184" t="s">
        <v>57</v>
      </c>
      <c r="O22" s="184" t="s">
        <v>58</v>
      </c>
      <c r="P22" s="185">
        <v>10.57</v>
      </c>
      <c r="Q22" s="185">
        <f t="shared" si="0"/>
        <v>7.7153284671532846E-2</v>
      </c>
      <c r="R22" s="164" t="s">
        <v>138</v>
      </c>
      <c r="S22" s="164" t="s">
        <v>138</v>
      </c>
      <c r="T22" s="168">
        <v>667990.08000000007</v>
      </c>
      <c r="U22" s="169">
        <v>4875.84</v>
      </c>
      <c r="V22" s="169">
        <v>1296821.45</v>
      </c>
      <c r="W22" s="170">
        <v>9465.85</v>
      </c>
      <c r="X22" s="13">
        <v>580969.54868000001</v>
      </c>
      <c r="Y22" s="118">
        <v>2352.1986666666667</v>
      </c>
      <c r="Z22" s="226" t="s">
        <v>145</v>
      </c>
      <c r="AA22" s="235" t="s">
        <v>146</v>
      </c>
    </row>
    <row r="23" spans="1:27" ht="24.6" customHeight="1">
      <c r="A23" s="354"/>
      <c r="B23" s="385"/>
      <c r="C23" s="385"/>
      <c r="D23" s="355" t="s">
        <v>147</v>
      </c>
      <c r="E23" s="356"/>
      <c r="F23" s="356"/>
      <c r="G23" s="356"/>
      <c r="H23" s="356"/>
      <c r="I23" s="356"/>
      <c r="J23" s="356"/>
      <c r="K23" s="356"/>
      <c r="L23" s="356"/>
      <c r="M23" s="356"/>
      <c r="N23" s="356"/>
      <c r="O23" s="356"/>
      <c r="P23" s="356"/>
      <c r="Q23" s="356"/>
      <c r="R23" s="356"/>
      <c r="S23" s="356"/>
      <c r="T23" s="356"/>
      <c r="U23" s="356"/>
      <c r="V23" s="356"/>
      <c r="W23" s="357"/>
      <c r="X23" s="120">
        <v>0</v>
      </c>
      <c r="Y23" s="121">
        <v>0</v>
      </c>
    </row>
    <row r="24" spans="1:27" ht="234" customHeight="1">
      <c r="A24" s="354"/>
      <c r="B24" s="385"/>
      <c r="C24" s="385"/>
      <c r="D24" s="189" t="s">
        <v>148</v>
      </c>
      <c r="E24" s="158" t="s">
        <v>34</v>
      </c>
      <c r="F24" s="227">
        <f>(Sheet1!T12/3)+(Sheet1!T13/2)+(Sheet1!U21/2)+Sheet1!T22+Sheet1!T27+Sheet1!T28+Sheet1!T29+Sheet1!T30+(Sheet1!T31/2)+Sheet1!T37+Sheet1!T55+Sheet1!T58+Sheet1!T59+Sheet1!T60+Sheet1!T61+Sheet1!T63+Sheet1!T64+Sheet1!T67+Sheet1!T68+Sheet1!T69+Sheet1!T104+Sheet1!T106+Sheet1!T109+Sheet1!T110+(Sheet1!T112/2)</f>
        <v>40609312.585000001</v>
      </c>
      <c r="G24" s="227"/>
      <c r="H24" s="159" t="s">
        <v>149</v>
      </c>
      <c r="I24" s="190" t="s">
        <v>150</v>
      </c>
      <c r="J24" s="160"/>
      <c r="K24" s="188" t="s">
        <v>151</v>
      </c>
      <c r="L24" s="163" t="s">
        <v>152</v>
      </c>
      <c r="M24" s="164"/>
      <c r="N24" s="184" t="s">
        <v>153</v>
      </c>
      <c r="O24" s="184" t="s">
        <v>154</v>
      </c>
      <c r="P24" s="185">
        <f>6.36+6.76</f>
        <v>13.120000000000001</v>
      </c>
      <c r="Q24" s="185">
        <f t="shared" si="0"/>
        <v>9.5766423357664235E-2</v>
      </c>
      <c r="R24" s="164" t="s">
        <v>155</v>
      </c>
      <c r="S24" s="164" t="s">
        <v>156</v>
      </c>
      <c r="T24" s="168">
        <v>1199567.8900000001</v>
      </c>
      <c r="U24" s="169">
        <f>3880.13+4875.84</f>
        <v>8755.9700000000012</v>
      </c>
      <c r="V24" s="169">
        <v>1624128.1500000001</v>
      </c>
      <c r="W24" s="170">
        <f>9465.85+2389.1</f>
        <v>11854.95</v>
      </c>
      <c r="X24" s="13">
        <v>828295.4550800001</v>
      </c>
      <c r="Y24" s="118">
        <v>3353.5586666666668</v>
      </c>
      <c r="Z24" s="226" t="s">
        <v>157</v>
      </c>
      <c r="AA24" s="235" t="s">
        <v>158</v>
      </c>
    </row>
    <row r="25" spans="1:27" ht="216" customHeight="1">
      <c r="A25" s="354"/>
      <c r="B25" s="385"/>
      <c r="C25" s="385"/>
      <c r="D25" s="181" t="s">
        <v>159</v>
      </c>
      <c r="E25" s="158" t="s">
        <v>34</v>
      </c>
      <c r="F25" s="158"/>
      <c r="G25" s="158"/>
      <c r="H25" s="159" t="s">
        <v>160</v>
      </c>
      <c r="I25" s="160"/>
      <c r="J25" s="160"/>
      <c r="K25" s="162"/>
      <c r="L25" s="174" t="s">
        <v>161</v>
      </c>
      <c r="M25" s="164"/>
      <c r="N25" s="184" t="s">
        <v>162</v>
      </c>
      <c r="O25" s="184" t="s">
        <v>154</v>
      </c>
      <c r="P25" s="185">
        <f>4.3+4.18</f>
        <v>8.48</v>
      </c>
      <c r="Q25" s="185">
        <f t="shared" si="0"/>
        <v>6.1897810218978104E-2</v>
      </c>
      <c r="R25" s="164" t="s">
        <v>155</v>
      </c>
      <c r="S25" s="164" t="s">
        <v>156</v>
      </c>
      <c r="T25" s="168">
        <v>2003970.2400000002</v>
      </c>
      <c r="U25" s="169">
        <v>14627.52</v>
      </c>
      <c r="V25" s="169">
        <v>3890464.3499999996</v>
      </c>
      <c r="W25" s="170">
        <v>28397.550000000003</v>
      </c>
      <c r="X25" s="13">
        <v>580969.54868000001</v>
      </c>
      <c r="Y25" s="118">
        <v>2352.1986666666667</v>
      </c>
      <c r="Z25" s="226" t="s">
        <v>163</v>
      </c>
      <c r="AA25" s="235" t="s">
        <v>158</v>
      </c>
    </row>
    <row r="26" spans="1:27" ht="36" customHeight="1">
      <c r="A26" s="354"/>
      <c r="B26" s="385"/>
      <c r="C26" s="385"/>
      <c r="D26" s="115" t="s">
        <v>164</v>
      </c>
      <c r="E26" s="116"/>
      <c r="F26" s="116"/>
      <c r="G26" s="116"/>
      <c r="H26" s="116"/>
      <c r="I26" s="116"/>
      <c r="J26" s="116"/>
      <c r="K26" s="116"/>
      <c r="L26" s="116"/>
      <c r="M26" s="116"/>
      <c r="N26" s="116"/>
      <c r="O26" s="116"/>
      <c r="P26" s="116"/>
      <c r="Q26" s="116"/>
      <c r="R26" s="116"/>
      <c r="S26" s="116"/>
      <c r="T26" s="116"/>
      <c r="U26" s="116"/>
      <c r="V26" s="116"/>
      <c r="W26" s="116"/>
      <c r="X26" s="122">
        <v>0</v>
      </c>
      <c r="Y26" s="123">
        <v>0</v>
      </c>
      <c r="Z26" s="117"/>
    </row>
    <row r="27" spans="1:27" ht="276" customHeight="1">
      <c r="A27" s="354"/>
      <c r="B27" s="385"/>
      <c r="C27" s="385"/>
      <c r="D27" s="183" t="s">
        <v>165</v>
      </c>
      <c r="E27" s="158" t="s">
        <v>133</v>
      </c>
      <c r="F27" s="158" t="s">
        <v>134</v>
      </c>
      <c r="G27" s="158"/>
      <c r="H27" s="159" t="s">
        <v>166</v>
      </c>
      <c r="I27" s="160"/>
      <c r="J27" s="160"/>
      <c r="K27" s="162" t="s">
        <v>167</v>
      </c>
      <c r="L27" s="163" t="s">
        <v>168</v>
      </c>
      <c r="M27" s="164"/>
      <c r="N27" s="184" t="s">
        <v>153</v>
      </c>
      <c r="O27" s="184" t="s">
        <v>42</v>
      </c>
      <c r="P27" s="185">
        <v>1.59</v>
      </c>
      <c r="Q27" s="185">
        <f t="shared" si="0"/>
        <v>1.1605839416058394E-2</v>
      </c>
      <c r="R27" s="164" t="s">
        <v>169</v>
      </c>
      <c r="S27" s="164" t="s">
        <v>156</v>
      </c>
      <c r="T27" s="168">
        <v>667990.08000000007</v>
      </c>
      <c r="U27" s="169">
        <v>4875.84</v>
      </c>
      <c r="V27" s="169">
        <v>1296821.45</v>
      </c>
      <c r="W27" s="170">
        <v>9465.85</v>
      </c>
      <c r="X27" s="13">
        <v>580969.54868000001</v>
      </c>
      <c r="Y27" s="118">
        <v>2352.1986666666667</v>
      </c>
      <c r="Z27" s="226" t="s">
        <v>170</v>
      </c>
      <c r="AA27" s="235" t="s">
        <v>171</v>
      </c>
    </row>
    <row r="28" spans="1:27" ht="226.5" customHeight="1">
      <c r="A28" s="354"/>
      <c r="B28" s="385"/>
      <c r="C28" s="385"/>
      <c r="D28" s="167" t="s">
        <v>172</v>
      </c>
      <c r="E28" s="158" t="s">
        <v>133</v>
      </c>
      <c r="F28" s="158" t="s">
        <v>48</v>
      </c>
      <c r="G28" s="158"/>
      <c r="H28" s="159" t="s">
        <v>173</v>
      </c>
      <c r="I28" s="160"/>
      <c r="J28" s="160"/>
      <c r="K28" s="162" t="s">
        <v>174</v>
      </c>
      <c r="L28" s="163" t="s">
        <v>175</v>
      </c>
      <c r="M28" s="164"/>
      <c r="N28" s="184" t="s">
        <v>153</v>
      </c>
      <c r="O28" s="184" t="s">
        <v>42</v>
      </c>
      <c r="P28" s="185">
        <v>3.18</v>
      </c>
      <c r="Q28" s="185">
        <f t="shared" si="0"/>
        <v>2.3211678832116788E-2</v>
      </c>
      <c r="R28" s="164" t="s">
        <v>169</v>
      </c>
      <c r="S28" s="164" t="s">
        <v>156</v>
      </c>
      <c r="T28" s="168">
        <v>667990.08000000007</v>
      </c>
      <c r="U28" s="169">
        <v>4875.84</v>
      </c>
      <c r="V28" s="169">
        <v>4912132.2600000007</v>
      </c>
      <c r="W28" s="170">
        <f>9465.85+26389.13</f>
        <v>35854.980000000003</v>
      </c>
      <c r="X28" s="13">
        <v>580969.54868000001</v>
      </c>
      <c r="Y28" s="118">
        <v>2352.1986666666667</v>
      </c>
      <c r="Z28" s="226" t="s">
        <v>176</v>
      </c>
      <c r="AA28" s="235" t="s">
        <v>177</v>
      </c>
    </row>
    <row r="29" spans="1:27" ht="234" customHeight="1">
      <c r="A29" s="354"/>
      <c r="B29" s="385"/>
      <c r="C29" s="385"/>
      <c r="D29" s="187" t="s">
        <v>178</v>
      </c>
      <c r="E29" s="158" t="s">
        <v>133</v>
      </c>
      <c r="F29" s="158" t="s">
        <v>179</v>
      </c>
      <c r="G29" s="158"/>
      <c r="H29" s="159" t="s">
        <v>180</v>
      </c>
      <c r="I29" s="160"/>
      <c r="J29" s="160"/>
      <c r="K29" s="162" t="s">
        <v>181</v>
      </c>
      <c r="L29" s="163" t="s">
        <v>175</v>
      </c>
      <c r="M29" s="191"/>
      <c r="N29" s="184" t="s">
        <v>153</v>
      </c>
      <c r="O29" s="184" t="s">
        <v>42</v>
      </c>
      <c r="P29" s="185">
        <v>6.36</v>
      </c>
      <c r="Q29" s="185">
        <f t="shared" si="0"/>
        <v>4.6423357664233576E-2</v>
      </c>
      <c r="R29" s="164" t="s">
        <v>169</v>
      </c>
      <c r="S29" s="164" t="s">
        <v>156</v>
      </c>
      <c r="T29" s="168">
        <v>738630.02</v>
      </c>
      <c r="U29" s="169">
        <f>515.62+4875.84</f>
        <v>5391.46</v>
      </c>
      <c r="V29" s="169">
        <v>1296821.45</v>
      </c>
      <c r="W29" s="170">
        <v>9465.85</v>
      </c>
      <c r="X29" s="13">
        <v>639044.30738000001</v>
      </c>
      <c r="Y29" s="118">
        <v>2587.3286666666668</v>
      </c>
      <c r="Z29" s="226" t="s">
        <v>182</v>
      </c>
      <c r="AA29" s="235" t="s">
        <v>146</v>
      </c>
    </row>
    <row r="30" spans="1:27" ht="252" customHeight="1">
      <c r="A30" s="354"/>
      <c r="B30" s="385"/>
      <c r="C30" s="385"/>
      <c r="D30" s="187" t="s">
        <v>183</v>
      </c>
      <c r="E30" s="158" t="s">
        <v>133</v>
      </c>
      <c r="F30" s="158" t="s">
        <v>48</v>
      </c>
      <c r="G30" s="158"/>
      <c r="H30" s="159" t="s">
        <v>184</v>
      </c>
      <c r="I30" s="160"/>
      <c r="J30" s="160"/>
      <c r="K30" s="162" t="s">
        <v>175</v>
      </c>
      <c r="L30" s="163" t="s">
        <v>185</v>
      </c>
      <c r="M30" s="191"/>
      <c r="N30" s="184" t="s">
        <v>153</v>
      </c>
      <c r="O30" s="184" t="s">
        <v>186</v>
      </c>
      <c r="P30" s="185">
        <v>3.58</v>
      </c>
      <c r="Q30" s="185">
        <f t="shared" si="0"/>
        <v>2.613138686131387E-2</v>
      </c>
      <c r="R30" s="164" t="s">
        <v>169</v>
      </c>
      <c r="S30" s="164" t="s">
        <v>156</v>
      </c>
      <c r="T30" s="168">
        <v>667990.08000000007</v>
      </c>
      <c r="U30" s="169">
        <v>4875.84</v>
      </c>
      <c r="V30" s="169">
        <v>1296821.45</v>
      </c>
      <c r="W30" s="170">
        <v>9465.85</v>
      </c>
      <c r="X30" s="13">
        <v>580969.54868000001</v>
      </c>
      <c r="Y30" s="118">
        <v>2352.1986666666667</v>
      </c>
      <c r="Z30" s="226" t="s">
        <v>187</v>
      </c>
      <c r="AA30" s="235" t="s">
        <v>146</v>
      </c>
    </row>
    <row r="31" spans="1:27" ht="234" customHeight="1">
      <c r="A31" s="354"/>
      <c r="B31" s="385"/>
      <c r="C31" s="386"/>
      <c r="D31" s="192" t="s">
        <v>188</v>
      </c>
      <c r="E31" s="158" t="s">
        <v>34</v>
      </c>
      <c r="F31" s="158" t="s">
        <v>189</v>
      </c>
      <c r="G31" s="158"/>
      <c r="H31" s="159"/>
      <c r="I31" s="160"/>
      <c r="J31" s="160"/>
      <c r="K31" s="193" t="s">
        <v>190</v>
      </c>
      <c r="L31" s="194" t="s">
        <v>191</v>
      </c>
      <c r="M31" s="191"/>
      <c r="N31" s="184" t="s">
        <v>153</v>
      </c>
      <c r="O31" s="184" t="s">
        <v>186</v>
      </c>
      <c r="P31" s="185">
        <v>4</v>
      </c>
      <c r="Q31" s="185">
        <f t="shared" si="0"/>
        <v>2.9197080291970802E-2</v>
      </c>
      <c r="R31" s="164" t="s">
        <v>169</v>
      </c>
      <c r="S31" s="164" t="s">
        <v>192</v>
      </c>
      <c r="T31" s="168">
        <v>667990.08000000007</v>
      </c>
      <c r="U31" s="169">
        <v>4875.84</v>
      </c>
      <c r="V31" s="169">
        <v>1296821.45</v>
      </c>
      <c r="W31" s="170">
        <v>9465.85</v>
      </c>
      <c r="X31" s="13">
        <v>580969.54868000001</v>
      </c>
      <c r="Y31" s="118">
        <v>2352.1986666666667</v>
      </c>
      <c r="Z31" s="226" t="s">
        <v>193</v>
      </c>
      <c r="AA31" s="235" t="s">
        <v>104</v>
      </c>
    </row>
    <row r="32" spans="1:27" ht="60" customHeight="1">
      <c r="A32" s="354"/>
      <c r="B32" s="385"/>
      <c r="C32" s="431" t="s">
        <v>194</v>
      </c>
      <c r="D32" s="191" t="s">
        <v>195</v>
      </c>
      <c r="E32" s="195" t="s">
        <v>196</v>
      </c>
      <c r="F32" s="195"/>
      <c r="G32" s="195"/>
      <c r="H32" s="159"/>
      <c r="I32" s="160"/>
      <c r="J32" s="160"/>
      <c r="K32" s="162"/>
      <c r="L32" s="163"/>
      <c r="M32" s="191"/>
      <c r="N32" s="184" t="s">
        <v>175</v>
      </c>
      <c r="O32" s="184" t="s">
        <v>175</v>
      </c>
      <c r="P32" s="185"/>
      <c r="Q32" s="185"/>
      <c r="R32" s="164" t="s">
        <v>197</v>
      </c>
      <c r="S32" s="164" t="s">
        <v>198</v>
      </c>
      <c r="T32" s="168">
        <v>0</v>
      </c>
      <c r="U32" s="169"/>
      <c r="V32" s="169">
        <v>0</v>
      </c>
      <c r="W32" s="170"/>
      <c r="X32" s="13">
        <v>0</v>
      </c>
      <c r="Y32" s="118">
        <v>0</v>
      </c>
    </row>
    <row r="33" spans="1:27" ht="357.6" customHeight="1">
      <c r="A33" s="354"/>
      <c r="B33" s="385"/>
      <c r="C33" s="386"/>
      <c r="D33" s="167" t="s">
        <v>199</v>
      </c>
      <c r="E33" s="182" t="s">
        <v>200</v>
      </c>
      <c r="F33" s="182" t="s">
        <v>65</v>
      </c>
      <c r="G33" s="182"/>
      <c r="H33" s="159"/>
      <c r="I33" s="160" t="s">
        <v>201</v>
      </c>
      <c r="J33" s="160"/>
      <c r="K33" s="162" t="s">
        <v>202</v>
      </c>
      <c r="L33" s="163"/>
      <c r="M33" s="158"/>
      <c r="N33" s="184" t="s">
        <v>153</v>
      </c>
      <c r="O33" s="184" t="s">
        <v>203</v>
      </c>
      <c r="P33" s="185">
        <v>9.5500000000000007</v>
      </c>
      <c r="Q33" s="185">
        <f t="shared" si="0"/>
        <v>6.9708029197080301E-2</v>
      </c>
      <c r="R33" s="164" t="s">
        <v>175</v>
      </c>
      <c r="S33" s="164" t="s">
        <v>198</v>
      </c>
      <c r="T33" s="168">
        <v>667990.08000000007</v>
      </c>
      <c r="U33" s="169">
        <v>4875.84</v>
      </c>
      <c r="V33" s="169">
        <v>1296821.45</v>
      </c>
      <c r="W33" s="170">
        <v>9465.85</v>
      </c>
      <c r="X33" s="13">
        <v>580969.54868000001</v>
      </c>
      <c r="Y33" s="118">
        <v>2352.1986666666667</v>
      </c>
      <c r="Z33" s="226" t="s">
        <v>204</v>
      </c>
      <c r="AA33" s="235" t="s">
        <v>205</v>
      </c>
    </row>
    <row r="34" spans="1:27" ht="329.4" customHeight="1">
      <c r="A34" s="354"/>
      <c r="B34" s="385"/>
      <c r="C34" s="417" t="s">
        <v>206</v>
      </c>
      <c r="D34" s="43" t="s">
        <v>207</v>
      </c>
      <c r="E34" s="182" t="s">
        <v>200</v>
      </c>
      <c r="F34" s="182" t="s">
        <v>208</v>
      </c>
      <c r="G34" s="182"/>
      <c r="H34" s="159" t="s">
        <v>209</v>
      </c>
      <c r="I34" s="160" t="s">
        <v>210</v>
      </c>
      <c r="J34" s="160"/>
      <c r="K34" s="162" t="s">
        <v>211</v>
      </c>
      <c r="L34" s="163" t="s">
        <v>212</v>
      </c>
      <c r="M34" s="164"/>
      <c r="N34" s="184" t="s">
        <v>153</v>
      </c>
      <c r="O34" s="184" t="s">
        <v>213</v>
      </c>
      <c r="P34" s="185">
        <v>11.54</v>
      </c>
      <c r="Q34" s="185">
        <f t="shared" si="0"/>
        <v>8.4233576642335758E-2</v>
      </c>
      <c r="R34" s="164" t="s">
        <v>175</v>
      </c>
      <c r="S34" s="164" t="s">
        <v>214</v>
      </c>
      <c r="T34" s="168">
        <v>667990.08000000007</v>
      </c>
      <c r="U34" s="169">
        <v>4875.84</v>
      </c>
      <c r="V34" s="169">
        <v>1296821.45</v>
      </c>
      <c r="W34" s="170">
        <v>9465.85</v>
      </c>
      <c r="X34" s="13">
        <v>580969.55000000005</v>
      </c>
      <c r="Y34" s="118">
        <v>2352.1999999999998</v>
      </c>
      <c r="Z34" s="226" t="s">
        <v>182</v>
      </c>
      <c r="AA34" s="235" t="s">
        <v>205</v>
      </c>
    </row>
    <row r="35" spans="1:27" ht="252" customHeight="1">
      <c r="A35" s="354"/>
      <c r="B35" s="385"/>
      <c r="C35" s="382"/>
      <c r="D35" s="43" t="s">
        <v>215</v>
      </c>
      <c r="E35" s="182" t="s">
        <v>200</v>
      </c>
      <c r="F35" s="182" t="s">
        <v>208</v>
      </c>
      <c r="G35" s="182"/>
      <c r="H35" s="159" t="s">
        <v>216</v>
      </c>
      <c r="I35" s="160" t="s">
        <v>217</v>
      </c>
      <c r="J35" s="160"/>
      <c r="K35" s="162"/>
      <c r="L35" s="163"/>
      <c r="M35" s="191"/>
      <c r="N35" s="184" t="s">
        <v>153</v>
      </c>
      <c r="O35" s="184" t="s">
        <v>213</v>
      </c>
      <c r="P35" s="185">
        <v>7.96</v>
      </c>
      <c r="Q35" s="185">
        <f t="shared" si="0"/>
        <v>5.8102189781021898E-2</v>
      </c>
      <c r="R35" s="164" t="s">
        <v>175</v>
      </c>
      <c r="S35" s="164" t="s">
        <v>198</v>
      </c>
      <c r="T35" s="168">
        <v>667990.08000000007</v>
      </c>
      <c r="U35" s="169">
        <v>4875.84</v>
      </c>
      <c r="V35" s="169">
        <v>1296821.45</v>
      </c>
      <c r="W35" s="170">
        <v>9465.85</v>
      </c>
      <c r="X35" s="13">
        <v>580969.54868000001</v>
      </c>
      <c r="Y35" s="118">
        <v>2352.1986666666667</v>
      </c>
      <c r="Z35" s="226" t="s">
        <v>218</v>
      </c>
      <c r="AA35" s="235" t="s">
        <v>219</v>
      </c>
    </row>
    <row r="36" spans="1:27" ht="234" customHeight="1">
      <c r="A36" s="354"/>
      <c r="B36" s="385"/>
      <c r="C36" s="382"/>
      <c r="D36" s="181" t="s">
        <v>220</v>
      </c>
      <c r="E36" s="182" t="s">
        <v>221</v>
      </c>
      <c r="F36" s="228">
        <f>Sheet1!T4+(Sheet1!T5/2)</f>
        <v>1001985.1200000001</v>
      </c>
      <c r="G36" s="228"/>
      <c r="H36" s="159" t="s">
        <v>222</v>
      </c>
      <c r="I36" s="160"/>
      <c r="J36" s="160"/>
      <c r="K36" s="196" t="s">
        <v>223</v>
      </c>
      <c r="L36" s="163" t="s">
        <v>224</v>
      </c>
      <c r="M36" s="191"/>
      <c r="N36" s="184" t="s">
        <v>153</v>
      </c>
      <c r="O36" s="184" t="s">
        <v>203</v>
      </c>
      <c r="P36" s="185">
        <v>9.5500000000000007</v>
      </c>
      <c r="Q36" s="185">
        <f t="shared" si="0"/>
        <v>6.9708029197080301E-2</v>
      </c>
      <c r="R36" s="164" t="s">
        <v>175</v>
      </c>
      <c r="S36" s="164" t="s">
        <v>198</v>
      </c>
      <c r="T36" s="168">
        <v>667990.08000000007</v>
      </c>
      <c r="U36" s="169">
        <v>4875.84</v>
      </c>
      <c r="V36" s="169">
        <v>1296821.45</v>
      </c>
      <c r="W36" s="170">
        <v>9465.85</v>
      </c>
      <c r="X36" s="13">
        <v>580969.54868000001</v>
      </c>
      <c r="Y36" s="118">
        <v>2352.1986666666667</v>
      </c>
      <c r="Z36" s="226" t="s">
        <v>225</v>
      </c>
      <c r="AA36" s="235" t="s">
        <v>205</v>
      </c>
    </row>
    <row r="37" spans="1:27" ht="66" customHeight="1">
      <c r="A37" s="354"/>
      <c r="B37" s="385"/>
      <c r="C37" s="382"/>
      <c r="D37" s="330" t="s">
        <v>226</v>
      </c>
      <c r="E37" s="182" t="s">
        <v>227</v>
      </c>
      <c r="F37" s="182" t="s">
        <v>179</v>
      </c>
      <c r="G37" s="264"/>
      <c r="H37" s="339"/>
      <c r="I37" s="336" t="s">
        <v>228</v>
      </c>
      <c r="J37" s="161" t="s">
        <v>229</v>
      </c>
      <c r="K37" s="315" t="s">
        <v>230</v>
      </c>
      <c r="L37" s="351"/>
      <c r="M37" s="158"/>
      <c r="N37" s="345" t="s">
        <v>153</v>
      </c>
      <c r="O37" s="345" t="s">
        <v>42</v>
      </c>
      <c r="P37" s="328">
        <v>7.96</v>
      </c>
      <c r="Q37" s="328">
        <f t="shared" si="0"/>
        <v>5.8102189781021898E-2</v>
      </c>
      <c r="R37" s="330" t="s">
        <v>175</v>
      </c>
      <c r="S37" s="330" t="s">
        <v>198</v>
      </c>
      <c r="T37" s="306">
        <v>667990.08000000007</v>
      </c>
      <c r="U37" s="309">
        <v>4875.84</v>
      </c>
      <c r="V37" s="309">
        <v>1296821.45</v>
      </c>
      <c r="W37" s="312">
        <f>9465.85</f>
        <v>9465.85</v>
      </c>
      <c r="X37" s="322">
        <v>751244.45468000008</v>
      </c>
      <c r="Y37" s="325">
        <v>3041.5986666666668</v>
      </c>
      <c r="Z37" s="512" t="s">
        <v>182</v>
      </c>
      <c r="AA37" s="305" t="s">
        <v>231</v>
      </c>
    </row>
    <row r="38" spans="1:27" ht="159.6" customHeight="1">
      <c r="A38" s="354"/>
      <c r="B38" s="385"/>
      <c r="C38" s="382"/>
      <c r="D38" s="332"/>
      <c r="E38" s="182"/>
      <c r="F38" s="182"/>
      <c r="G38" s="265"/>
      <c r="H38" s="341"/>
      <c r="I38" s="338"/>
      <c r="J38" s="161" t="s">
        <v>232</v>
      </c>
      <c r="K38" s="316"/>
      <c r="L38" s="352"/>
      <c r="M38" s="158"/>
      <c r="N38" s="347"/>
      <c r="O38" s="347"/>
      <c r="P38" s="329"/>
      <c r="Q38" s="329"/>
      <c r="R38" s="332"/>
      <c r="S38" s="332"/>
      <c r="T38" s="308"/>
      <c r="U38" s="311"/>
      <c r="V38" s="311"/>
      <c r="W38" s="314"/>
      <c r="X38" s="324"/>
      <c r="Y38" s="327"/>
      <c r="Z38" s="510"/>
      <c r="AA38" s="305"/>
    </row>
    <row r="39" spans="1:27" ht="234" customHeight="1">
      <c r="A39" s="354"/>
      <c r="B39" s="385"/>
      <c r="C39" s="382"/>
      <c r="D39" s="181" t="s">
        <v>233</v>
      </c>
      <c r="E39" s="182" t="s">
        <v>200</v>
      </c>
      <c r="F39" s="182" t="s">
        <v>65</v>
      </c>
      <c r="G39" s="182"/>
      <c r="H39" s="159"/>
      <c r="I39" s="160"/>
      <c r="J39" s="160"/>
      <c r="K39" s="162"/>
      <c r="L39" s="163" t="s">
        <v>234</v>
      </c>
      <c r="M39" s="158"/>
      <c r="N39" s="184" t="s">
        <v>153</v>
      </c>
      <c r="O39" s="184" t="s">
        <v>213</v>
      </c>
      <c r="P39" s="185">
        <v>2.99</v>
      </c>
      <c r="Q39" s="185">
        <f t="shared" si="0"/>
        <v>2.1824817518248177E-2</v>
      </c>
      <c r="R39" s="164" t="s">
        <v>175</v>
      </c>
      <c r="S39" s="164" t="s">
        <v>198</v>
      </c>
      <c r="T39" s="168">
        <v>667990.08000000007</v>
      </c>
      <c r="U39" s="169">
        <v>4875.84</v>
      </c>
      <c r="V39" s="169">
        <v>1296821.45</v>
      </c>
      <c r="W39" s="170">
        <v>9465.85</v>
      </c>
      <c r="X39" s="13">
        <v>580969.54868000001</v>
      </c>
      <c r="Y39" s="118">
        <v>2352.1986666666667</v>
      </c>
      <c r="Z39" s="226" t="s">
        <v>182</v>
      </c>
      <c r="AA39" s="235" t="s">
        <v>205</v>
      </c>
    </row>
    <row r="40" spans="1:27" ht="18" customHeight="1">
      <c r="A40" s="354"/>
      <c r="B40" s="385"/>
      <c r="C40" s="382"/>
      <c r="D40" s="109" t="s">
        <v>235</v>
      </c>
      <c r="E40" s="182"/>
      <c r="F40" s="182"/>
      <c r="G40" s="264"/>
      <c r="H40" s="171"/>
      <c r="I40" s="172"/>
      <c r="J40" s="160"/>
      <c r="K40" s="173"/>
      <c r="L40" s="174"/>
      <c r="M40" s="158"/>
      <c r="N40" s="175"/>
      <c r="O40" s="175"/>
      <c r="P40" s="176"/>
      <c r="Q40" s="176"/>
      <c r="R40" s="43"/>
      <c r="S40" s="43"/>
      <c r="T40" s="177"/>
      <c r="U40" s="178"/>
      <c r="V40" s="178"/>
      <c r="W40" s="179"/>
      <c r="X40" s="15">
        <v>0</v>
      </c>
      <c r="Y40" s="119">
        <v>0</v>
      </c>
    </row>
    <row r="41" spans="1:27" ht="279" customHeight="1">
      <c r="A41" s="354"/>
      <c r="B41" s="385"/>
      <c r="C41" s="382"/>
      <c r="D41" s="449" t="s">
        <v>236</v>
      </c>
      <c r="E41" s="182" t="s">
        <v>237</v>
      </c>
      <c r="F41" s="182" t="s">
        <v>208</v>
      </c>
      <c r="G41" s="264"/>
      <c r="H41" s="339" t="s">
        <v>238</v>
      </c>
      <c r="I41" s="336" t="s">
        <v>239</v>
      </c>
      <c r="J41" s="161" t="s">
        <v>63</v>
      </c>
      <c r="K41" s="315" t="s">
        <v>240</v>
      </c>
      <c r="L41" s="342" t="s">
        <v>241</v>
      </c>
      <c r="M41" s="164"/>
      <c r="N41" s="345" t="s">
        <v>153</v>
      </c>
      <c r="O41" s="345" t="s">
        <v>58</v>
      </c>
      <c r="P41" s="328">
        <v>31.1</v>
      </c>
      <c r="Q41" s="328">
        <f t="shared" si="0"/>
        <v>0.22700729927007302</v>
      </c>
      <c r="R41" s="330" t="s">
        <v>198</v>
      </c>
      <c r="S41" s="330" t="s">
        <v>198</v>
      </c>
      <c r="T41" s="306">
        <v>667990.08000000007</v>
      </c>
      <c r="U41" s="309">
        <v>4875.84</v>
      </c>
      <c r="V41" s="309">
        <v>7624978.8599999994</v>
      </c>
      <c r="W41" s="312">
        <f>9465.85+8686.24+8686.24+8686.24+20132.21</f>
        <v>55656.78</v>
      </c>
      <c r="X41" s="322">
        <v>580969.54868000001</v>
      </c>
      <c r="Y41" s="325">
        <v>2352.1986666666667</v>
      </c>
      <c r="Z41" s="512" t="s">
        <v>242</v>
      </c>
      <c r="AA41" s="305" t="s">
        <v>116</v>
      </c>
    </row>
    <row r="42" spans="1:27" ht="114.6" customHeight="1">
      <c r="A42" s="354"/>
      <c r="B42" s="385"/>
      <c r="C42" s="382"/>
      <c r="D42" s="450"/>
      <c r="E42" s="182" t="s">
        <v>237</v>
      </c>
      <c r="F42" s="182" t="s">
        <v>208</v>
      </c>
      <c r="G42" s="265"/>
      <c r="H42" s="341"/>
      <c r="I42" s="338"/>
      <c r="J42" s="161" t="s">
        <v>53</v>
      </c>
      <c r="K42" s="316"/>
      <c r="L42" s="344"/>
      <c r="M42" s="164"/>
      <c r="N42" s="347"/>
      <c r="O42" s="347"/>
      <c r="P42" s="329"/>
      <c r="Q42" s="329"/>
      <c r="R42" s="332"/>
      <c r="S42" s="332"/>
      <c r="T42" s="308"/>
      <c r="U42" s="311"/>
      <c r="V42" s="311"/>
      <c r="W42" s="314"/>
      <c r="X42" s="324"/>
      <c r="Y42" s="327"/>
      <c r="Z42" s="512"/>
      <c r="AA42" s="305"/>
    </row>
    <row r="43" spans="1:27" ht="72" customHeight="1">
      <c r="A43" s="354"/>
      <c r="B43" s="385"/>
      <c r="C43" s="382"/>
      <c r="D43" s="167" t="s">
        <v>243</v>
      </c>
      <c r="E43" s="182" t="s">
        <v>237</v>
      </c>
      <c r="F43" s="182" t="s">
        <v>244</v>
      </c>
      <c r="G43" s="182"/>
      <c r="H43" s="159"/>
      <c r="I43" s="160" t="s">
        <v>245</v>
      </c>
      <c r="J43" s="197"/>
      <c r="K43" s="162" t="s">
        <v>246</v>
      </c>
      <c r="L43" s="163" t="s">
        <v>247</v>
      </c>
      <c r="M43" s="164"/>
      <c r="N43" s="184" t="s">
        <v>153</v>
      </c>
      <c r="O43" s="184" t="s">
        <v>58</v>
      </c>
      <c r="P43" s="185">
        <v>47.059999999999995</v>
      </c>
      <c r="Q43" s="185">
        <f t="shared" si="0"/>
        <v>0.34350364963503643</v>
      </c>
      <c r="R43" s="164" t="s">
        <v>198</v>
      </c>
      <c r="S43" s="164" t="s">
        <v>198</v>
      </c>
      <c r="T43" s="168">
        <v>667990.08000000007</v>
      </c>
      <c r="U43" s="169">
        <v>4875.84</v>
      </c>
      <c r="V43" s="169">
        <v>29459222.34</v>
      </c>
      <c r="W43" s="170">
        <f>9465.85+57308.9+122925.15+8443.64+8443.64+8443.64</f>
        <v>215030.82</v>
      </c>
      <c r="X43" s="13">
        <v>4508604.5286800005</v>
      </c>
      <c r="Y43" s="118">
        <v>18254.198666666667</v>
      </c>
      <c r="Z43" s="226" t="s">
        <v>248</v>
      </c>
      <c r="AA43" s="235" t="s">
        <v>116</v>
      </c>
    </row>
    <row r="44" spans="1:27" ht="122.25" customHeight="1">
      <c r="A44" s="354"/>
      <c r="B44" s="385"/>
      <c r="C44" s="382"/>
      <c r="D44" s="451" t="s">
        <v>249</v>
      </c>
      <c r="E44" s="182" t="s">
        <v>237</v>
      </c>
      <c r="F44" s="182" t="s">
        <v>208</v>
      </c>
      <c r="G44" s="264"/>
      <c r="H44" s="339" t="s">
        <v>250</v>
      </c>
      <c r="I44" s="336" t="s">
        <v>251</v>
      </c>
      <c r="J44" s="198" t="s">
        <v>77</v>
      </c>
      <c r="K44" s="315" t="s">
        <v>252</v>
      </c>
      <c r="L44" s="342"/>
      <c r="M44" s="164"/>
      <c r="N44" s="345" t="s">
        <v>153</v>
      </c>
      <c r="O44" s="345" t="s">
        <v>58</v>
      </c>
      <c r="P44" s="328">
        <v>21.09</v>
      </c>
      <c r="Q44" s="328">
        <f t="shared" si="0"/>
        <v>0.15394160583941605</v>
      </c>
      <c r="R44" s="330" t="s">
        <v>198</v>
      </c>
      <c r="S44" s="330" t="s">
        <v>198</v>
      </c>
      <c r="T44" s="306">
        <v>667990.08000000007</v>
      </c>
      <c r="U44" s="309">
        <v>4875.84</v>
      </c>
      <c r="V44" s="309">
        <v>1296821.45</v>
      </c>
      <c r="W44" s="312">
        <v>9465.85</v>
      </c>
      <c r="X44" s="322">
        <v>580969.54868000001</v>
      </c>
      <c r="Y44" s="325">
        <v>2352.1986666666667</v>
      </c>
      <c r="Z44" s="512" t="s">
        <v>248</v>
      </c>
      <c r="AA44" s="305" t="s">
        <v>116</v>
      </c>
    </row>
    <row r="45" spans="1:27" ht="147" customHeight="1">
      <c r="A45" s="354"/>
      <c r="B45" s="385"/>
      <c r="C45" s="382"/>
      <c r="D45" s="450"/>
      <c r="E45" s="182"/>
      <c r="F45" s="182"/>
      <c r="G45" s="265"/>
      <c r="H45" s="341"/>
      <c r="I45" s="338"/>
      <c r="J45" s="198" t="s">
        <v>253</v>
      </c>
      <c r="K45" s="316"/>
      <c r="L45" s="344"/>
      <c r="M45" s="164"/>
      <c r="N45" s="347"/>
      <c r="O45" s="347"/>
      <c r="P45" s="329"/>
      <c r="Q45" s="329"/>
      <c r="R45" s="332"/>
      <c r="S45" s="332"/>
      <c r="T45" s="308"/>
      <c r="U45" s="311"/>
      <c r="V45" s="311"/>
      <c r="W45" s="314"/>
      <c r="X45" s="324"/>
      <c r="Y45" s="327"/>
      <c r="Z45" s="510"/>
      <c r="AA45" s="305"/>
    </row>
    <row r="46" spans="1:27" ht="36" customHeight="1">
      <c r="A46" s="354"/>
      <c r="B46" s="385"/>
      <c r="C46" s="382"/>
      <c r="D46" s="335" t="s">
        <v>254</v>
      </c>
      <c r="E46" s="182" t="s">
        <v>237</v>
      </c>
      <c r="F46" s="182" t="s">
        <v>208</v>
      </c>
      <c r="G46" s="264"/>
      <c r="H46" s="339" t="s">
        <v>255</v>
      </c>
      <c r="I46" s="336"/>
      <c r="J46" s="198" t="s">
        <v>68</v>
      </c>
      <c r="K46" s="348" t="s">
        <v>256</v>
      </c>
      <c r="L46" s="342"/>
      <c r="M46" s="164"/>
      <c r="N46" s="345" t="s">
        <v>153</v>
      </c>
      <c r="O46" s="345" t="s">
        <v>58</v>
      </c>
      <c r="P46" s="328">
        <v>8.9700000000000006</v>
      </c>
      <c r="Q46" s="328">
        <f t="shared" si="0"/>
        <v>6.5474452554744531E-2</v>
      </c>
      <c r="R46" s="330" t="s">
        <v>198</v>
      </c>
      <c r="S46" s="330" t="s">
        <v>198</v>
      </c>
      <c r="T46" s="306">
        <v>667990.08000000007</v>
      </c>
      <c r="U46" s="309">
        <v>4875.84</v>
      </c>
      <c r="V46" s="309">
        <v>2118821.4500000002</v>
      </c>
      <c r="W46" s="312">
        <f>9465.85+6000</f>
        <v>15465.85</v>
      </c>
      <c r="X46" s="322">
        <v>580969.54868000001</v>
      </c>
      <c r="Y46" s="325">
        <v>2352.1986666666667</v>
      </c>
      <c r="Z46" s="511" t="s">
        <v>248</v>
      </c>
      <c r="AA46" s="305" t="s">
        <v>116</v>
      </c>
    </row>
    <row r="47" spans="1:27" ht="72" customHeight="1">
      <c r="A47" s="354"/>
      <c r="B47" s="385"/>
      <c r="C47" s="382"/>
      <c r="D47" s="332"/>
      <c r="E47" s="182"/>
      <c r="F47" s="182"/>
      <c r="G47" s="265"/>
      <c r="H47" s="341"/>
      <c r="I47" s="338"/>
      <c r="J47" s="199" t="s">
        <v>73</v>
      </c>
      <c r="K47" s="316"/>
      <c r="L47" s="344"/>
      <c r="M47" s="164"/>
      <c r="N47" s="347"/>
      <c r="O47" s="347"/>
      <c r="P47" s="329"/>
      <c r="Q47" s="329"/>
      <c r="R47" s="332"/>
      <c r="S47" s="332"/>
      <c r="T47" s="308"/>
      <c r="U47" s="311"/>
      <c r="V47" s="311"/>
      <c r="W47" s="314"/>
      <c r="X47" s="324"/>
      <c r="Y47" s="327"/>
      <c r="Z47" s="510"/>
      <c r="AA47" s="305"/>
    </row>
    <row r="48" spans="1:27" ht="18" customHeight="1">
      <c r="A48" s="354"/>
      <c r="B48" s="385"/>
      <c r="C48" s="382"/>
      <c r="D48" s="358" t="s">
        <v>257</v>
      </c>
      <c r="E48" s="359"/>
      <c r="F48" s="359"/>
      <c r="G48" s="359"/>
      <c r="H48" s="359"/>
      <c r="I48" s="359"/>
      <c r="J48" s="359"/>
      <c r="K48" s="359"/>
      <c r="L48" s="359"/>
      <c r="M48" s="359"/>
      <c r="N48" s="359"/>
      <c r="O48" s="359"/>
      <c r="P48" s="359"/>
      <c r="Q48" s="359"/>
      <c r="R48" s="359"/>
      <c r="S48" s="359"/>
      <c r="T48" s="359"/>
      <c r="U48" s="359"/>
      <c r="V48" s="359"/>
      <c r="W48" s="360"/>
      <c r="X48" s="124">
        <v>0</v>
      </c>
      <c r="Y48" s="125">
        <v>0</v>
      </c>
    </row>
    <row r="49" spans="1:27" ht="178.5" customHeight="1">
      <c r="A49" s="354"/>
      <c r="B49" s="385"/>
      <c r="C49" s="382"/>
      <c r="D49" s="181" t="s">
        <v>258</v>
      </c>
      <c r="E49" s="182" t="s">
        <v>237</v>
      </c>
      <c r="F49" s="182" t="s">
        <v>65</v>
      </c>
      <c r="G49" s="182"/>
      <c r="H49" s="159"/>
      <c r="I49" s="160" t="s">
        <v>259</v>
      </c>
      <c r="J49" s="160"/>
      <c r="K49" s="162" t="s">
        <v>260</v>
      </c>
      <c r="L49" s="163" t="s">
        <v>261</v>
      </c>
      <c r="M49" s="164"/>
      <c r="N49" s="184" t="s">
        <v>153</v>
      </c>
      <c r="O49" s="184" t="s">
        <v>42</v>
      </c>
      <c r="P49" s="185">
        <v>18.52</v>
      </c>
      <c r="Q49" s="185">
        <f t="shared" si="0"/>
        <v>0.13518248175182482</v>
      </c>
      <c r="R49" s="164" t="s">
        <v>262</v>
      </c>
      <c r="S49" s="164" t="s">
        <v>263</v>
      </c>
      <c r="T49" s="168">
        <v>8026210.7599999998</v>
      </c>
      <c r="U49" s="169">
        <f>53709.64+4875.84</f>
        <v>58585.479999999996</v>
      </c>
      <c r="V49" s="169">
        <v>1296821.45</v>
      </c>
      <c r="W49" s="170">
        <v>9465.85</v>
      </c>
      <c r="X49" s="13">
        <v>580969.54868000001</v>
      </c>
      <c r="Y49" s="118">
        <v>2352.1986666666667</v>
      </c>
      <c r="Z49" s="226" t="s">
        <v>264</v>
      </c>
      <c r="AA49" s="235" t="s">
        <v>205</v>
      </c>
    </row>
    <row r="50" spans="1:27" ht="18" customHeight="1">
      <c r="A50" s="354"/>
      <c r="B50" s="385"/>
      <c r="C50" s="382"/>
      <c r="D50" s="361" t="s">
        <v>265</v>
      </c>
      <c r="E50" s="362"/>
      <c r="F50" s="362"/>
      <c r="G50" s="362"/>
      <c r="H50" s="362"/>
      <c r="I50" s="362"/>
      <c r="J50" s="362"/>
      <c r="K50" s="362"/>
      <c r="L50" s="362"/>
      <c r="M50" s="362"/>
      <c r="N50" s="362"/>
      <c r="O50" s="362"/>
      <c r="P50" s="362"/>
      <c r="Q50" s="362"/>
      <c r="R50" s="362"/>
      <c r="S50" s="362"/>
      <c r="T50" s="362"/>
      <c r="U50" s="362"/>
      <c r="V50" s="362"/>
      <c r="W50" s="363"/>
      <c r="X50" s="120">
        <v>0</v>
      </c>
      <c r="Y50" s="121">
        <v>0</v>
      </c>
    </row>
    <row r="51" spans="1:27" ht="270" customHeight="1">
      <c r="A51" s="354"/>
      <c r="B51" s="385"/>
      <c r="C51" s="382"/>
      <c r="D51" s="167" t="s">
        <v>266</v>
      </c>
      <c r="E51" s="182" t="s">
        <v>267</v>
      </c>
      <c r="F51" s="182" t="s">
        <v>268</v>
      </c>
      <c r="G51" s="182"/>
      <c r="H51" s="159" t="s">
        <v>269</v>
      </c>
      <c r="I51" s="197"/>
      <c r="J51" s="197"/>
      <c r="K51" s="162" t="s">
        <v>270</v>
      </c>
      <c r="L51" s="163" t="s">
        <v>175</v>
      </c>
      <c r="M51" s="164"/>
      <c r="N51" s="184" t="s">
        <v>153</v>
      </c>
      <c r="O51" s="184" t="s">
        <v>58</v>
      </c>
      <c r="P51" s="185">
        <v>5.58</v>
      </c>
      <c r="Q51" s="185">
        <f t="shared" ref="Q51:Q98" si="1">P51/137</f>
        <v>4.0729927007299271E-2</v>
      </c>
      <c r="R51" s="164" t="s">
        <v>271</v>
      </c>
      <c r="S51" s="164" t="s">
        <v>272</v>
      </c>
      <c r="T51" s="168">
        <v>667990.08000000007</v>
      </c>
      <c r="U51" s="169">
        <v>4875.84</v>
      </c>
      <c r="V51" s="169">
        <v>1296821.45</v>
      </c>
      <c r="W51" s="170">
        <v>9465.85</v>
      </c>
      <c r="X51" s="13">
        <v>580969.54868000001</v>
      </c>
      <c r="Y51" s="118">
        <v>2352.1986666666667</v>
      </c>
      <c r="Z51" s="226" t="s">
        <v>273</v>
      </c>
      <c r="AA51" s="235" t="s">
        <v>130</v>
      </c>
    </row>
    <row r="52" spans="1:27" ht="108" customHeight="1">
      <c r="A52" s="354"/>
      <c r="B52" s="385"/>
      <c r="C52" s="382"/>
      <c r="D52" s="167" t="s">
        <v>274</v>
      </c>
      <c r="E52" s="182" t="s">
        <v>267</v>
      </c>
      <c r="F52" s="182" t="s">
        <v>268</v>
      </c>
      <c r="G52" s="182"/>
      <c r="H52" s="159" t="s">
        <v>275</v>
      </c>
      <c r="I52" s="197"/>
      <c r="J52" s="197"/>
      <c r="K52" s="162" t="s">
        <v>276</v>
      </c>
      <c r="L52" s="163" t="s">
        <v>277</v>
      </c>
      <c r="M52" s="164"/>
      <c r="N52" s="184" t="s">
        <v>153</v>
      </c>
      <c r="O52" s="184" t="s">
        <v>58</v>
      </c>
      <c r="P52" s="185">
        <v>5.77</v>
      </c>
      <c r="Q52" s="185">
        <f t="shared" si="1"/>
        <v>4.2116788321167879E-2</v>
      </c>
      <c r="R52" s="164"/>
      <c r="S52" s="164" t="s">
        <v>272</v>
      </c>
      <c r="T52" s="168">
        <v>667990.08000000007</v>
      </c>
      <c r="U52" s="169">
        <v>4875.84</v>
      </c>
      <c r="V52" s="169">
        <v>1296821.45</v>
      </c>
      <c r="W52" s="170">
        <v>9465.85</v>
      </c>
      <c r="X52" s="13">
        <v>580969.54868000001</v>
      </c>
      <c r="Y52" s="118">
        <v>2352.1986666666667</v>
      </c>
      <c r="Z52" s="226" t="s">
        <v>278</v>
      </c>
      <c r="AA52" s="235" t="s">
        <v>130</v>
      </c>
    </row>
    <row r="53" spans="1:27" ht="36" customHeight="1">
      <c r="A53" s="354"/>
      <c r="B53" s="385"/>
      <c r="C53" s="382"/>
      <c r="D53" s="187" t="s">
        <v>279</v>
      </c>
      <c r="E53" s="182" t="s">
        <v>267</v>
      </c>
      <c r="F53" s="182" t="s">
        <v>268</v>
      </c>
      <c r="G53" s="182"/>
      <c r="H53" s="159"/>
      <c r="I53" s="197" t="s">
        <v>280</v>
      </c>
      <c r="J53" s="197"/>
      <c r="K53" s="162" t="s">
        <v>175</v>
      </c>
      <c r="L53" s="163" t="s">
        <v>281</v>
      </c>
      <c r="M53" s="164"/>
      <c r="N53" s="184" t="s">
        <v>153</v>
      </c>
      <c r="O53" s="184" t="s">
        <v>58</v>
      </c>
      <c r="P53" s="185">
        <v>7.56</v>
      </c>
      <c r="Q53" s="185">
        <f t="shared" si="1"/>
        <v>5.5182481751824816E-2</v>
      </c>
      <c r="R53" s="164"/>
      <c r="S53" s="164" t="s">
        <v>272</v>
      </c>
      <c r="T53" s="168">
        <v>667990.08000000007</v>
      </c>
      <c r="U53" s="169">
        <v>4875.84</v>
      </c>
      <c r="V53" s="169">
        <v>1296821.45</v>
      </c>
      <c r="W53" s="170">
        <v>9465.85</v>
      </c>
      <c r="X53" s="13">
        <v>580969.54868000001</v>
      </c>
      <c r="Y53" s="118">
        <v>2352.1986666666667</v>
      </c>
      <c r="Z53" s="226" t="s">
        <v>278</v>
      </c>
      <c r="AA53" s="235" t="s">
        <v>130</v>
      </c>
    </row>
    <row r="54" spans="1:27" ht="18" customHeight="1">
      <c r="A54" s="354"/>
      <c r="B54" s="385"/>
      <c r="C54" s="382"/>
      <c r="D54" s="361" t="s">
        <v>282</v>
      </c>
      <c r="E54" s="362"/>
      <c r="F54" s="362"/>
      <c r="G54" s="362"/>
      <c r="H54" s="362"/>
      <c r="I54" s="362"/>
      <c r="J54" s="362"/>
      <c r="K54" s="362"/>
      <c r="L54" s="362"/>
      <c r="M54" s="362"/>
      <c r="N54" s="362"/>
      <c r="O54" s="362"/>
      <c r="P54" s="362"/>
      <c r="Q54" s="362"/>
      <c r="R54" s="362"/>
      <c r="S54" s="362"/>
      <c r="T54" s="362"/>
      <c r="U54" s="362"/>
      <c r="V54" s="362"/>
      <c r="W54" s="363"/>
      <c r="X54" s="120">
        <v>0</v>
      </c>
      <c r="Y54" s="121">
        <v>0</v>
      </c>
    </row>
    <row r="55" spans="1:27" ht="378" customHeight="1">
      <c r="A55" s="354"/>
      <c r="B55" s="385"/>
      <c r="C55" s="382"/>
      <c r="D55" s="461" t="s">
        <v>283</v>
      </c>
      <c r="E55" s="182" t="s">
        <v>133</v>
      </c>
      <c r="F55" s="182" t="s">
        <v>134</v>
      </c>
      <c r="G55" s="182"/>
      <c r="H55" s="159" t="s">
        <v>284</v>
      </c>
      <c r="I55" s="197" t="s">
        <v>285</v>
      </c>
      <c r="J55" s="197"/>
      <c r="K55" s="188" t="s">
        <v>286</v>
      </c>
      <c r="L55" s="163" t="s">
        <v>287</v>
      </c>
      <c r="M55" s="164"/>
      <c r="N55" s="165" t="s">
        <v>153</v>
      </c>
      <c r="O55" s="165" t="s">
        <v>58</v>
      </c>
      <c r="P55" s="166">
        <v>14.38</v>
      </c>
      <c r="Q55" s="166">
        <f t="shared" si="1"/>
        <v>0.10496350364963504</v>
      </c>
      <c r="R55" s="167"/>
      <c r="S55" s="167" t="s">
        <v>272</v>
      </c>
      <c r="T55" s="168">
        <v>2146903.71</v>
      </c>
      <c r="U55" s="169">
        <f>853.34+9941.65+4875.84</f>
        <v>15670.83</v>
      </c>
      <c r="V55" s="169">
        <v>8274939.7399999993</v>
      </c>
      <c r="W55" s="170">
        <f>9465.85+50935.17</f>
        <v>60401.02</v>
      </c>
      <c r="X55" s="13">
        <v>746317.00418000005</v>
      </c>
      <c r="Y55" s="118">
        <v>3021.6486666666669</v>
      </c>
      <c r="Z55" s="226" t="s">
        <v>288</v>
      </c>
      <c r="AA55" s="235" t="s">
        <v>289</v>
      </c>
    </row>
    <row r="56" spans="1:27" ht="205.2" customHeight="1">
      <c r="A56" s="354"/>
      <c r="B56" s="385"/>
      <c r="C56" s="382"/>
      <c r="D56" s="450"/>
      <c r="E56" s="182" t="s">
        <v>133</v>
      </c>
      <c r="F56" s="182" t="s">
        <v>268</v>
      </c>
      <c r="G56" s="182"/>
      <c r="H56" s="159"/>
      <c r="I56" s="197"/>
      <c r="J56" s="197"/>
      <c r="K56" s="162"/>
      <c r="L56" s="163"/>
      <c r="M56" s="164"/>
      <c r="N56" s="165" t="s">
        <v>175</v>
      </c>
      <c r="O56" s="165" t="s">
        <v>175</v>
      </c>
      <c r="P56" s="166"/>
      <c r="Q56" s="166"/>
      <c r="R56" s="167"/>
      <c r="S56" s="167"/>
      <c r="T56" s="168"/>
      <c r="U56" s="169"/>
      <c r="V56" s="169"/>
      <c r="W56" s="170"/>
      <c r="X56" s="13">
        <v>0</v>
      </c>
      <c r="Y56" s="118">
        <v>0</v>
      </c>
    </row>
    <row r="57" spans="1:27" ht="18" customHeight="1">
      <c r="A57" s="354"/>
      <c r="B57" s="385"/>
      <c r="C57" s="382"/>
      <c r="D57" s="364" t="s">
        <v>290</v>
      </c>
      <c r="E57" s="365"/>
      <c r="F57" s="365"/>
      <c r="G57" s="365"/>
      <c r="H57" s="365"/>
      <c r="I57" s="365"/>
      <c r="J57" s="365"/>
      <c r="K57" s="365"/>
      <c r="L57" s="365"/>
      <c r="M57" s="365"/>
      <c r="N57" s="365"/>
      <c r="O57" s="365"/>
      <c r="P57" s="365"/>
      <c r="Q57" s="365"/>
      <c r="R57" s="365"/>
      <c r="S57" s="365"/>
      <c r="T57" s="365"/>
      <c r="U57" s="365"/>
      <c r="V57" s="365"/>
      <c r="W57" s="366"/>
      <c r="X57" s="126">
        <v>0</v>
      </c>
      <c r="Y57" s="127">
        <v>0</v>
      </c>
    </row>
    <row r="58" spans="1:27" ht="162.6" customHeight="1">
      <c r="A58" s="354"/>
      <c r="B58" s="385"/>
      <c r="C58" s="382"/>
      <c r="D58" s="167" t="s">
        <v>291</v>
      </c>
      <c r="E58" s="182" t="s">
        <v>133</v>
      </c>
      <c r="F58" s="182" t="s">
        <v>134</v>
      </c>
      <c r="G58" s="182"/>
      <c r="H58" s="159" t="s">
        <v>292</v>
      </c>
      <c r="I58" s="200"/>
      <c r="J58" s="200"/>
      <c r="K58" s="162" t="s">
        <v>293</v>
      </c>
      <c r="L58" s="163"/>
      <c r="M58" s="164"/>
      <c r="N58" s="165" t="s">
        <v>153</v>
      </c>
      <c r="O58" s="165" t="s">
        <v>186</v>
      </c>
      <c r="P58" s="166">
        <v>4.79</v>
      </c>
      <c r="Q58" s="166">
        <f t="shared" si="1"/>
        <v>3.496350364963504E-2</v>
      </c>
      <c r="R58" s="167"/>
      <c r="S58" s="167" t="s">
        <v>272</v>
      </c>
      <c r="T58" s="168">
        <v>1251162.0899999999</v>
      </c>
      <c r="U58" s="169">
        <f>4256.73+4875.84</f>
        <v>9132.57</v>
      </c>
      <c r="V58" s="169">
        <v>2478150.5300000003</v>
      </c>
      <c r="W58" s="170">
        <f>9465.85+8622.84</f>
        <v>18088.690000000002</v>
      </c>
      <c r="X58" s="13">
        <v>580969.54868000001</v>
      </c>
      <c r="Y58" s="118">
        <v>2352.1986666666667</v>
      </c>
      <c r="Z58" s="226" t="s">
        <v>294</v>
      </c>
      <c r="AA58" s="235" t="s">
        <v>146</v>
      </c>
    </row>
    <row r="59" spans="1:27" ht="54" customHeight="1">
      <c r="A59" s="354"/>
      <c r="B59" s="385"/>
      <c r="C59" s="382"/>
      <c r="D59" s="187" t="s">
        <v>295</v>
      </c>
      <c r="E59" s="182" t="s">
        <v>133</v>
      </c>
      <c r="F59" s="182" t="s">
        <v>134</v>
      </c>
      <c r="G59" s="182"/>
      <c r="H59" s="159" t="s">
        <v>296</v>
      </c>
      <c r="I59" s="200"/>
      <c r="J59" s="200"/>
      <c r="K59" s="188" t="s">
        <v>297</v>
      </c>
      <c r="L59" s="163"/>
      <c r="M59" s="164"/>
      <c r="N59" s="165" t="s">
        <v>153</v>
      </c>
      <c r="O59" s="165" t="s">
        <v>186</v>
      </c>
      <c r="P59" s="166">
        <v>6.58</v>
      </c>
      <c r="Q59" s="166">
        <f t="shared" si="1"/>
        <v>4.802919708029197E-2</v>
      </c>
      <c r="R59" s="167"/>
      <c r="S59" s="167" t="s">
        <v>272</v>
      </c>
      <c r="T59" s="168">
        <v>667990.08000000007</v>
      </c>
      <c r="U59" s="169">
        <v>4875.84</v>
      </c>
      <c r="V59" s="169">
        <v>1296821.45</v>
      </c>
      <c r="W59" s="170">
        <f>9465.85</f>
        <v>9465.85</v>
      </c>
      <c r="X59" s="13">
        <v>580969.54868000001</v>
      </c>
      <c r="Y59" s="118">
        <v>2352.1986666666667</v>
      </c>
      <c r="Z59" s="226" t="s">
        <v>248</v>
      </c>
      <c r="AA59" s="235" t="s">
        <v>146</v>
      </c>
    </row>
    <row r="60" spans="1:27" ht="72" customHeight="1">
      <c r="A60" s="354"/>
      <c r="B60" s="385"/>
      <c r="C60" s="382"/>
      <c r="D60" s="167" t="s">
        <v>298</v>
      </c>
      <c r="E60" s="182" t="s">
        <v>133</v>
      </c>
      <c r="F60" s="182" t="s">
        <v>134</v>
      </c>
      <c r="G60" s="182"/>
      <c r="H60" s="159" t="s">
        <v>299</v>
      </c>
      <c r="I60" s="200"/>
      <c r="J60" s="200"/>
      <c r="K60" s="162" t="s">
        <v>300</v>
      </c>
      <c r="L60" s="163"/>
      <c r="M60" s="164"/>
      <c r="N60" s="165" t="s">
        <v>153</v>
      </c>
      <c r="O60" s="165" t="s">
        <v>186</v>
      </c>
      <c r="P60" s="166">
        <v>6.57</v>
      </c>
      <c r="Q60" s="166">
        <f t="shared" si="1"/>
        <v>4.7956204379562044E-2</v>
      </c>
      <c r="R60" s="167"/>
      <c r="S60" s="167" t="s">
        <v>272</v>
      </c>
      <c r="T60" s="168">
        <v>667990.08000000007</v>
      </c>
      <c r="U60" s="169">
        <v>4875.84</v>
      </c>
      <c r="V60" s="169">
        <v>1296821.45</v>
      </c>
      <c r="W60" s="170">
        <v>9465.85</v>
      </c>
      <c r="X60" s="13">
        <v>580969.54868000001</v>
      </c>
      <c r="Y60" s="118">
        <v>2352.1986666666667</v>
      </c>
      <c r="Z60" s="226" t="s">
        <v>248</v>
      </c>
      <c r="AA60" s="235" t="s">
        <v>146</v>
      </c>
    </row>
    <row r="61" spans="1:27" ht="54" customHeight="1">
      <c r="A61" s="354"/>
      <c r="B61" s="385"/>
      <c r="C61" s="382"/>
      <c r="D61" s="187" t="s">
        <v>301</v>
      </c>
      <c r="E61" s="182" t="s">
        <v>133</v>
      </c>
      <c r="F61" s="182" t="s">
        <v>134</v>
      </c>
      <c r="G61" s="182"/>
      <c r="H61" s="159" t="s">
        <v>302</v>
      </c>
      <c r="I61" s="200"/>
      <c r="J61" s="200"/>
      <c r="K61" s="162" t="s">
        <v>303</v>
      </c>
      <c r="L61" s="163"/>
      <c r="M61" s="164"/>
      <c r="N61" s="165" t="s">
        <v>153</v>
      </c>
      <c r="O61" s="165" t="s">
        <v>186</v>
      </c>
      <c r="P61" s="166">
        <v>4.22</v>
      </c>
      <c r="Q61" s="166">
        <f t="shared" si="1"/>
        <v>3.0802919708029196E-2</v>
      </c>
      <c r="R61" s="167"/>
      <c r="S61" s="167" t="s">
        <v>272</v>
      </c>
      <c r="T61" s="168">
        <v>667990.08000000007</v>
      </c>
      <c r="U61" s="169">
        <v>4875.84</v>
      </c>
      <c r="V61" s="169">
        <v>1296821.45</v>
      </c>
      <c r="W61" s="170">
        <v>9465.85</v>
      </c>
      <c r="X61" s="13">
        <v>580969.54868000001</v>
      </c>
      <c r="Y61" s="118">
        <v>2352.1986666666667</v>
      </c>
      <c r="Z61" s="226" t="s">
        <v>248</v>
      </c>
      <c r="AA61" s="235" t="s">
        <v>146</v>
      </c>
    </row>
    <row r="62" spans="1:27" ht="18" customHeight="1">
      <c r="A62" s="354"/>
      <c r="B62" s="385"/>
      <c r="C62" s="382"/>
      <c r="D62" s="367" t="s">
        <v>304</v>
      </c>
      <c r="E62" s="368"/>
      <c r="F62" s="368"/>
      <c r="G62" s="368"/>
      <c r="H62" s="368"/>
      <c r="I62" s="368"/>
      <c r="J62" s="368"/>
      <c r="K62" s="368"/>
      <c r="L62" s="368"/>
      <c r="M62" s="368"/>
      <c r="N62" s="368"/>
      <c r="O62" s="368"/>
      <c r="P62" s="368"/>
      <c r="Q62" s="368"/>
      <c r="R62" s="368"/>
      <c r="S62" s="368"/>
      <c r="T62" s="368"/>
      <c r="U62" s="368"/>
      <c r="V62" s="368"/>
      <c r="W62" s="369"/>
      <c r="X62" s="128">
        <v>0</v>
      </c>
      <c r="Y62" s="129">
        <v>0</v>
      </c>
    </row>
    <row r="63" spans="1:27" ht="252" customHeight="1">
      <c r="A63" s="354"/>
      <c r="B63" s="385"/>
      <c r="C63" s="382"/>
      <c r="D63" s="201" t="s">
        <v>305</v>
      </c>
      <c r="E63" s="158" t="s">
        <v>133</v>
      </c>
      <c r="F63" s="182" t="s">
        <v>134</v>
      </c>
      <c r="G63" s="182"/>
      <c r="H63" s="159" t="s">
        <v>306</v>
      </c>
      <c r="I63" s="200"/>
      <c r="J63" s="200"/>
      <c r="K63" s="162" t="s">
        <v>307</v>
      </c>
      <c r="L63" s="163"/>
      <c r="M63" s="164"/>
      <c r="N63" s="165" t="s">
        <v>153</v>
      </c>
      <c r="O63" s="165" t="s">
        <v>42</v>
      </c>
      <c r="P63" s="166">
        <v>8.34</v>
      </c>
      <c r="Q63" s="166">
        <f t="shared" si="1"/>
        <v>6.0875912408759121E-2</v>
      </c>
      <c r="R63" s="167" t="s">
        <v>308</v>
      </c>
      <c r="S63" s="167" t="s">
        <v>309</v>
      </c>
      <c r="T63" s="168">
        <v>667990.08000000007</v>
      </c>
      <c r="U63" s="169">
        <v>4875.84</v>
      </c>
      <c r="V63" s="169">
        <v>1296821.45</v>
      </c>
      <c r="W63" s="170">
        <v>9465.85</v>
      </c>
      <c r="X63" s="13">
        <v>580969.54868000001</v>
      </c>
      <c r="Y63" s="118">
        <v>2352.1986666666667</v>
      </c>
      <c r="Z63" s="226" t="s">
        <v>310</v>
      </c>
      <c r="AA63" s="235" t="s">
        <v>231</v>
      </c>
    </row>
    <row r="64" spans="1:27" ht="54" customHeight="1" thickBot="1">
      <c r="A64" s="354"/>
      <c r="B64" s="385"/>
      <c r="C64" s="382"/>
      <c r="D64" s="202" t="s">
        <v>311</v>
      </c>
      <c r="E64" s="203" t="s">
        <v>133</v>
      </c>
      <c r="F64" s="203" t="s">
        <v>134</v>
      </c>
      <c r="G64" s="203"/>
      <c r="H64" s="204" t="s">
        <v>312</v>
      </c>
      <c r="I64" s="200"/>
      <c r="J64" s="200"/>
      <c r="K64" s="205"/>
      <c r="L64" s="206"/>
      <c r="M64" s="207"/>
      <c r="N64" s="208" t="s">
        <v>153</v>
      </c>
      <c r="O64" s="208" t="s">
        <v>42</v>
      </c>
      <c r="P64" s="209">
        <v>5.96</v>
      </c>
      <c r="Q64" s="209">
        <f t="shared" si="1"/>
        <v>4.3503649635036494E-2</v>
      </c>
      <c r="R64" s="207" t="s">
        <v>308</v>
      </c>
      <c r="S64" s="207" t="s">
        <v>309</v>
      </c>
      <c r="T64" s="210">
        <v>667990.08000000007</v>
      </c>
      <c r="U64" s="211">
        <v>4875.84</v>
      </c>
      <c r="V64" s="211">
        <v>1296821.45</v>
      </c>
      <c r="W64" s="212">
        <v>9465.85</v>
      </c>
      <c r="X64" s="28">
        <v>580969.54868000001</v>
      </c>
      <c r="Y64" s="130">
        <v>2352.1986666666667</v>
      </c>
      <c r="Z64" s="226" t="s">
        <v>248</v>
      </c>
      <c r="AA64" s="235" t="s">
        <v>146</v>
      </c>
    </row>
    <row r="65" spans="1:64" s="29" customFormat="1" ht="18" customHeight="1">
      <c r="A65" s="107"/>
      <c r="B65" s="107"/>
      <c r="C65" s="94"/>
      <c r="D65" s="213"/>
      <c r="E65" s="213"/>
      <c r="F65" s="213"/>
      <c r="G65" s="213"/>
      <c r="H65" s="214"/>
      <c r="I65" s="213"/>
      <c r="J65" s="213"/>
      <c r="K65" s="213"/>
      <c r="L65" s="213"/>
      <c r="M65" s="213"/>
      <c r="N65" s="215"/>
      <c r="O65" s="215"/>
      <c r="P65" s="216"/>
      <c r="Q65" s="216"/>
      <c r="R65" s="213"/>
      <c r="S65" s="213"/>
      <c r="T65" s="217"/>
      <c r="U65" s="218"/>
      <c r="V65" s="218"/>
      <c r="W65" s="218"/>
      <c r="X65" s="100">
        <v>0</v>
      </c>
      <c r="Y65" s="99">
        <v>0</v>
      </c>
      <c r="Z65" s="1"/>
      <c r="AA65" s="235"/>
      <c r="AB65" s="231"/>
      <c r="AC65" s="231"/>
      <c r="AD65" s="231"/>
      <c r="AE65" s="23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90" customHeight="1">
      <c r="A66" s="6">
        <v>2</v>
      </c>
      <c r="B66" s="382" t="s">
        <v>313</v>
      </c>
      <c r="C66" s="108" t="s">
        <v>314</v>
      </c>
      <c r="D66" s="370" t="s">
        <v>315</v>
      </c>
      <c r="E66" s="371"/>
      <c r="F66" s="371"/>
      <c r="G66" s="371"/>
      <c r="H66" s="371"/>
      <c r="I66" s="371"/>
      <c r="J66" s="371"/>
      <c r="K66" s="371"/>
      <c r="L66" s="371"/>
      <c r="M66" s="371"/>
      <c r="N66" s="371"/>
      <c r="O66" s="371"/>
      <c r="P66" s="371"/>
      <c r="Q66" s="371"/>
      <c r="R66" s="371"/>
      <c r="S66" s="371"/>
      <c r="T66" s="371"/>
      <c r="U66" s="371"/>
      <c r="V66" s="371"/>
      <c r="W66" s="372"/>
      <c r="X66" s="131">
        <v>0</v>
      </c>
      <c r="Y66" s="132">
        <v>0</v>
      </c>
    </row>
    <row r="67" spans="1:64" ht="252" customHeight="1">
      <c r="A67" s="6"/>
      <c r="B67" s="382"/>
      <c r="C67" s="384" t="s">
        <v>316</v>
      </c>
      <c r="D67" s="167" t="s">
        <v>317</v>
      </c>
      <c r="E67" s="182" t="s">
        <v>318</v>
      </c>
      <c r="F67" s="182" t="s">
        <v>134</v>
      </c>
      <c r="G67" s="182"/>
      <c r="H67" s="158" t="s">
        <v>319</v>
      </c>
      <c r="I67" s="197" t="s">
        <v>320</v>
      </c>
      <c r="J67" s="197"/>
      <c r="K67" s="162"/>
      <c r="L67" s="164" t="s">
        <v>321</v>
      </c>
      <c r="M67" s="164"/>
      <c r="N67" s="219" t="s">
        <v>153</v>
      </c>
      <c r="O67" s="219" t="s">
        <v>186</v>
      </c>
      <c r="P67" s="166">
        <v>33.459200000000003</v>
      </c>
      <c r="Q67" s="166">
        <f t="shared" si="1"/>
        <v>0.24422773722627739</v>
      </c>
      <c r="R67" s="167" t="s">
        <v>322</v>
      </c>
      <c r="S67" s="167"/>
      <c r="T67" s="168">
        <v>8390086.870000001</v>
      </c>
      <c r="U67" s="169">
        <f>9237.15+210.15+6438.5+30665.69+2983.68+928.26+10778.17-0.09</f>
        <v>61241.51</v>
      </c>
      <c r="V67" s="169">
        <v>14501292.906666663</v>
      </c>
      <c r="W67" s="170">
        <f>20924.5133333333+84924.28+0.06</f>
        <v>105848.8533333333</v>
      </c>
      <c r="X67" s="13">
        <v>5553517.5887947371</v>
      </c>
      <c r="Y67" s="118">
        <v>22484.787192982458</v>
      </c>
      <c r="Z67" s="226" t="s">
        <v>323</v>
      </c>
      <c r="AA67" s="235" t="s">
        <v>517</v>
      </c>
    </row>
    <row r="68" spans="1:64" ht="90" customHeight="1">
      <c r="A68" s="6"/>
      <c r="B68" s="382"/>
      <c r="C68" s="385"/>
      <c r="D68" s="167" t="s">
        <v>324</v>
      </c>
      <c r="E68" s="182" t="s">
        <v>318</v>
      </c>
      <c r="F68" s="182" t="s">
        <v>134</v>
      </c>
      <c r="G68" s="182"/>
      <c r="H68" s="164"/>
      <c r="I68" s="197"/>
      <c r="J68" s="197"/>
      <c r="K68" s="188" t="s">
        <v>325</v>
      </c>
      <c r="L68" s="164" t="s">
        <v>326</v>
      </c>
      <c r="M68" s="164"/>
      <c r="N68" s="219" t="s">
        <v>153</v>
      </c>
      <c r="O68" s="219" t="s">
        <v>186</v>
      </c>
      <c r="P68" s="166">
        <v>16.123999999999999</v>
      </c>
      <c r="Q68" s="166">
        <f t="shared" si="1"/>
        <v>0.1176934306569343</v>
      </c>
      <c r="R68" s="167"/>
      <c r="S68" s="167"/>
      <c r="T68" s="168">
        <v>1476609.29</v>
      </c>
      <c r="U68" s="169">
        <v>10778.17</v>
      </c>
      <c r="V68" s="169">
        <v>2866658.3266666671</v>
      </c>
      <c r="W68" s="170">
        <v>20924.513333333336</v>
      </c>
      <c r="X68" s="13">
        <v>1223093.7866947369</v>
      </c>
      <c r="Y68" s="118">
        <v>4951.997192982456</v>
      </c>
      <c r="Z68" s="226" t="s">
        <v>248</v>
      </c>
      <c r="AA68" s="235" t="s">
        <v>517</v>
      </c>
    </row>
    <row r="69" spans="1:64" ht="45.6" customHeight="1">
      <c r="A69" s="6"/>
      <c r="B69" s="382"/>
      <c r="C69" s="385"/>
      <c r="D69" s="333" t="s">
        <v>327</v>
      </c>
      <c r="E69" s="158" t="s">
        <v>200</v>
      </c>
      <c r="F69" s="158" t="s">
        <v>208</v>
      </c>
      <c r="G69" s="254"/>
      <c r="H69" s="455" t="s">
        <v>328</v>
      </c>
      <c r="I69" s="452" t="s">
        <v>329</v>
      </c>
      <c r="J69" s="198" t="s">
        <v>330</v>
      </c>
      <c r="K69" s="173"/>
      <c r="L69" s="330"/>
      <c r="M69" s="164"/>
      <c r="N69" s="458" t="s">
        <v>153</v>
      </c>
      <c r="O69" s="220" t="s">
        <v>42</v>
      </c>
      <c r="P69" s="414">
        <v>11.2744</v>
      </c>
      <c r="Q69" s="414">
        <f t="shared" si="1"/>
        <v>8.2294890510948904E-2</v>
      </c>
      <c r="R69" s="449"/>
      <c r="S69" s="449"/>
      <c r="T69" s="306">
        <v>1476609.29</v>
      </c>
      <c r="U69" s="309">
        <v>10778.17</v>
      </c>
      <c r="V69" s="309">
        <v>2866658.3266666671</v>
      </c>
      <c r="W69" s="312">
        <v>20924.513333333336</v>
      </c>
      <c r="X69" s="322">
        <v>1223093.7866947369</v>
      </c>
      <c r="Y69" s="325">
        <v>4951.997192982456</v>
      </c>
      <c r="Z69" s="511" t="s">
        <v>278</v>
      </c>
      <c r="AA69" s="305" t="s">
        <v>517</v>
      </c>
    </row>
    <row r="70" spans="1:64" ht="45.6" customHeight="1">
      <c r="A70" s="6"/>
      <c r="B70" s="382"/>
      <c r="C70" s="385"/>
      <c r="D70" s="334"/>
      <c r="E70" s="158"/>
      <c r="F70" s="158"/>
      <c r="G70" s="255"/>
      <c r="H70" s="456"/>
      <c r="I70" s="453"/>
      <c r="J70" s="198" t="s">
        <v>331</v>
      </c>
      <c r="K70" s="186"/>
      <c r="L70" s="331"/>
      <c r="M70" s="164"/>
      <c r="N70" s="459"/>
      <c r="O70" s="221"/>
      <c r="P70" s="415"/>
      <c r="Q70" s="415"/>
      <c r="R70" s="463"/>
      <c r="S70" s="463"/>
      <c r="T70" s="307"/>
      <c r="U70" s="310"/>
      <c r="V70" s="310"/>
      <c r="W70" s="313"/>
      <c r="X70" s="323"/>
      <c r="Y70" s="326"/>
      <c r="Z70" s="511"/>
      <c r="AA70" s="305"/>
    </row>
    <row r="71" spans="1:64" ht="45.6" customHeight="1">
      <c r="A71" s="6"/>
      <c r="B71" s="382"/>
      <c r="C71" s="385"/>
      <c r="D71" s="334"/>
      <c r="E71" s="158"/>
      <c r="F71" s="158"/>
      <c r="G71" s="255"/>
      <c r="H71" s="456"/>
      <c r="I71" s="453"/>
      <c r="J71" s="198" t="s">
        <v>332</v>
      </c>
      <c r="K71" s="186"/>
      <c r="L71" s="331"/>
      <c r="M71" s="164"/>
      <c r="N71" s="459"/>
      <c r="O71" s="221"/>
      <c r="P71" s="415"/>
      <c r="Q71" s="415"/>
      <c r="R71" s="463"/>
      <c r="S71" s="463"/>
      <c r="T71" s="307"/>
      <c r="U71" s="310"/>
      <c r="V71" s="310"/>
      <c r="W71" s="313"/>
      <c r="X71" s="323"/>
      <c r="Y71" s="326"/>
      <c r="Z71" s="511"/>
      <c r="AA71" s="305"/>
    </row>
    <row r="72" spans="1:64" ht="45.6" customHeight="1">
      <c r="A72" s="6"/>
      <c r="B72" s="382"/>
      <c r="C72" s="385"/>
      <c r="D72" s="334"/>
      <c r="E72" s="158"/>
      <c r="F72" s="158"/>
      <c r="G72" s="256"/>
      <c r="H72" s="457"/>
      <c r="I72" s="454"/>
      <c r="J72" s="198" t="s">
        <v>333</v>
      </c>
      <c r="K72" s="180"/>
      <c r="L72" s="332"/>
      <c r="M72" s="164"/>
      <c r="N72" s="460"/>
      <c r="O72" s="222"/>
      <c r="P72" s="416"/>
      <c r="Q72" s="416"/>
      <c r="R72" s="450"/>
      <c r="S72" s="450"/>
      <c r="T72" s="308"/>
      <c r="U72" s="311"/>
      <c r="V72" s="311"/>
      <c r="W72" s="314"/>
      <c r="X72" s="324"/>
      <c r="Y72" s="327"/>
      <c r="Z72" s="511"/>
      <c r="AA72" s="305"/>
    </row>
    <row r="73" spans="1:64" ht="37.950000000000003" customHeight="1">
      <c r="A73" s="6"/>
      <c r="B73" s="382"/>
      <c r="C73" s="385"/>
      <c r="D73" s="167" t="s">
        <v>334</v>
      </c>
      <c r="E73" s="182" t="s">
        <v>48</v>
      </c>
      <c r="F73" s="182" t="s">
        <v>335</v>
      </c>
      <c r="G73" s="182"/>
      <c r="H73" s="158" t="s">
        <v>336</v>
      </c>
      <c r="I73" s="197" t="s">
        <v>337</v>
      </c>
      <c r="J73" s="197"/>
      <c r="K73" s="162" t="s">
        <v>338</v>
      </c>
      <c r="L73" s="158" t="s">
        <v>339</v>
      </c>
      <c r="M73" s="158"/>
      <c r="N73" s="219" t="s">
        <v>153</v>
      </c>
      <c r="O73" s="219" t="s">
        <v>186</v>
      </c>
      <c r="P73" s="166">
        <v>10.9116</v>
      </c>
      <c r="Q73" s="166">
        <f t="shared" si="1"/>
        <v>7.9646715328467149E-2</v>
      </c>
      <c r="R73" s="167"/>
      <c r="S73" s="167"/>
      <c r="T73" s="168">
        <v>1476609.29</v>
      </c>
      <c r="U73" s="169">
        <v>10778.17</v>
      </c>
      <c r="V73" s="169">
        <v>2866658.3266666671</v>
      </c>
      <c r="W73" s="170">
        <v>20924.513333333336</v>
      </c>
      <c r="X73" s="13">
        <v>1223093.7866947369</v>
      </c>
      <c r="Y73" s="118">
        <v>4951.997192982456</v>
      </c>
      <c r="Z73" s="226" t="s">
        <v>248</v>
      </c>
      <c r="AA73" s="235" t="s">
        <v>46</v>
      </c>
    </row>
    <row r="74" spans="1:64" ht="108.75" customHeight="1">
      <c r="A74" s="6"/>
      <c r="B74" s="382"/>
      <c r="C74" s="385"/>
      <c r="D74" s="187" t="s">
        <v>340</v>
      </c>
      <c r="E74" s="192" t="s">
        <v>200</v>
      </c>
      <c r="F74" s="192" t="s">
        <v>48</v>
      </c>
      <c r="G74" s="192"/>
      <c r="H74" s="164"/>
      <c r="I74" s="197"/>
      <c r="J74" s="197"/>
      <c r="K74" s="162" t="s">
        <v>341</v>
      </c>
      <c r="L74" s="164" t="s">
        <v>342</v>
      </c>
      <c r="M74" s="164"/>
      <c r="N74" s="219" t="s">
        <v>153</v>
      </c>
      <c r="O74" s="219" t="s">
        <v>58</v>
      </c>
      <c r="P74" s="166">
        <v>8.4867999999999988</v>
      </c>
      <c r="Q74" s="166">
        <f t="shared" si="1"/>
        <v>6.1947445255474444E-2</v>
      </c>
      <c r="R74" s="167"/>
      <c r="S74" s="167"/>
      <c r="T74" s="168">
        <v>1476609.29</v>
      </c>
      <c r="U74" s="169">
        <v>10778.17</v>
      </c>
      <c r="V74" s="169">
        <v>2866658.3266666671</v>
      </c>
      <c r="W74" s="170">
        <v>20924.513333333336</v>
      </c>
      <c r="X74" s="13">
        <v>1223093.7866947369</v>
      </c>
      <c r="Y74" s="118">
        <v>4951.997192982456</v>
      </c>
      <c r="Z74" s="226" t="s">
        <v>248</v>
      </c>
      <c r="AA74" s="235" t="s">
        <v>46</v>
      </c>
    </row>
    <row r="75" spans="1:64" ht="148.94999999999999" customHeight="1">
      <c r="A75" s="6"/>
      <c r="B75" s="382"/>
      <c r="C75" s="385"/>
      <c r="D75" s="167" t="s">
        <v>343</v>
      </c>
      <c r="E75" s="182" t="s">
        <v>200</v>
      </c>
      <c r="F75" s="182"/>
      <c r="G75" s="182"/>
      <c r="H75" s="164"/>
      <c r="I75" s="197"/>
      <c r="J75" s="197"/>
      <c r="K75" s="162" t="s">
        <v>344</v>
      </c>
      <c r="L75" s="164" t="s">
        <v>345</v>
      </c>
      <c r="M75" s="223"/>
      <c r="N75" s="219" t="s">
        <v>153</v>
      </c>
      <c r="O75" s="219" t="s">
        <v>58</v>
      </c>
      <c r="P75" s="166">
        <v>6.0629999999999997</v>
      </c>
      <c r="Q75" s="166">
        <f t="shared" si="1"/>
        <v>4.425547445255474E-2</v>
      </c>
      <c r="R75" s="167"/>
      <c r="S75" s="167"/>
      <c r="T75" s="168">
        <v>1476609.29</v>
      </c>
      <c r="U75" s="169">
        <v>10778.17</v>
      </c>
      <c r="V75" s="169">
        <v>2866658.3266666671</v>
      </c>
      <c r="W75" s="170">
        <v>20924.513333333336</v>
      </c>
      <c r="X75" s="13">
        <v>1223093.7866947369</v>
      </c>
      <c r="Y75" s="118">
        <v>4951.997192982456</v>
      </c>
      <c r="Z75" s="226" t="s">
        <v>248</v>
      </c>
      <c r="AA75" s="235" t="s">
        <v>46</v>
      </c>
    </row>
    <row r="76" spans="1:64" ht="31.95" customHeight="1">
      <c r="A76" s="6"/>
      <c r="B76" s="382"/>
      <c r="C76" s="385"/>
      <c r="D76" s="224" t="s">
        <v>346</v>
      </c>
      <c r="E76" s="225" t="s">
        <v>208</v>
      </c>
      <c r="F76" s="225"/>
      <c r="G76" s="266"/>
      <c r="H76" s="464">
        <v>0</v>
      </c>
      <c r="I76" s="465"/>
      <c r="J76" s="465"/>
      <c r="K76" s="465"/>
      <c r="L76" s="465"/>
      <c r="M76" s="465"/>
      <c r="N76" s="465"/>
      <c r="O76" s="465"/>
      <c r="P76" s="465"/>
      <c r="Q76" s="465"/>
      <c r="R76" s="465"/>
      <c r="S76" s="465"/>
      <c r="T76" s="465"/>
      <c r="U76" s="465"/>
      <c r="V76" s="465"/>
      <c r="W76" s="466"/>
      <c r="X76" s="133">
        <v>0</v>
      </c>
      <c r="Y76" s="134">
        <v>0</v>
      </c>
    </row>
    <row r="77" spans="1:64" ht="235.95" customHeight="1">
      <c r="A77" s="6"/>
      <c r="B77" s="382"/>
      <c r="C77" s="385"/>
      <c r="D77" s="167" t="s">
        <v>347</v>
      </c>
      <c r="E77" s="182" t="s">
        <v>200</v>
      </c>
      <c r="F77" s="182"/>
      <c r="G77" s="182"/>
      <c r="H77" s="164"/>
      <c r="I77" s="197"/>
      <c r="J77" s="197"/>
      <c r="K77" s="164" t="s">
        <v>348</v>
      </c>
      <c r="L77" s="164"/>
      <c r="M77" s="164"/>
      <c r="N77" s="219" t="s">
        <v>153</v>
      </c>
      <c r="O77" s="219" t="s">
        <v>58</v>
      </c>
      <c r="P77" s="166">
        <v>8.4867999999999988</v>
      </c>
      <c r="Q77" s="166">
        <f t="shared" si="1"/>
        <v>6.1947445255474444E-2</v>
      </c>
      <c r="R77" s="167" t="s">
        <v>349</v>
      </c>
      <c r="S77" s="167" t="s">
        <v>349</v>
      </c>
      <c r="T77" s="168">
        <v>1476609.29</v>
      </c>
      <c r="U77" s="169">
        <v>10778.17</v>
      </c>
      <c r="V77" s="169">
        <v>2866658.3266666671</v>
      </c>
      <c r="W77" s="170">
        <v>20924.513333333336</v>
      </c>
      <c r="X77" s="13">
        <v>1223093.7866947369</v>
      </c>
      <c r="Y77" s="118">
        <v>4951.997192982456</v>
      </c>
      <c r="Z77" s="226" t="s">
        <v>350</v>
      </c>
      <c r="AA77" s="235" t="s">
        <v>62</v>
      </c>
    </row>
    <row r="78" spans="1:64" ht="90.6" customHeight="1">
      <c r="A78" s="6"/>
      <c r="B78" s="382"/>
      <c r="C78" s="386"/>
      <c r="D78" s="167" t="s">
        <v>351</v>
      </c>
      <c r="E78" s="182" t="s">
        <v>200</v>
      </c>
      <c r="F78" s="182"/>
      <c r="G78" s="182"/>
      <c r="H78" s="164"/>
      <c r="I78" s="197"/>
      <c r="J78" s="197"/>
      <c r="K78" s="164" t="s">
        <v>352</v>
      </c>
      <c r="L78" s="164"/>
      <c r="M78" s="164"/>
      <c r="N78" s="219" t="s">
        <v>153</v>
      </c>
      <c r="O78" s="219" t="s">
        <v>58</v>
      </c>
      <c r="P78" s="166">
        <v>10.9116</v>
      </c>
      <c r="Q78" s="166">
        <f t="shared" si="1"/>
        <v>7.9646715328467149E-2</v>
      </c>
      <c r="R78" s="167" t="s">
        <v>349</v>
      </c>
      <c r="S78" s="167" t="s">
        <v>349</v>
      </c>
      <c r="T78" s="168">
        <v>1476609.29</v>
      </c>
      <c r="U78" s="169">
        <v>10778.17</v>
      </c>
      <c r="V78" s="169">
        <v>2866658.3266666671</v>
      </c>
      <c r="W78" s="170">
        <v>20924.513333333336</v>
      </c>
      <c r="X78" s="13">
        <v>1223093.7866947369</v>
      </c>
      <c r="Y78" s="118">
        <v>4951.997192982456</v>
      </c>
      <c r="Z78" s="226" t="s">
        <v>278</v>
      </c>
      <c r="AA78" s="235" t="s">
        <v>353</v>
      </c>
    </row>
    <row r="79" spans="1:64" ht="57" customHeight="1">
      <c r="A79" s="6"/>
      <c r="B79" s="382"/>
      <c r="C79" s="387" t="s">
        <v>354</v>
      </c>
      <c r="D79" s="34" t="s">
        <v>355</v>
      </c>
      <c r="E79" s="22" t="s">
        <v>335</v>
      </c>
      <c r="F79" s="22"/>
      <c r="G79" s="267"/>
      <c r="H79" s="467"/>
      <c r="I79" s="468"/>
      <c r="J79" s="468"/>
      <c r="K79" s="468"/>
      <c r="L79" s="468"/>
      <c r="M79" s="468"/>
      <c r="N79" s="468"/>
      <c r="O79" s="468"/>
      <c r="P79" s="468"/>
      <c r="Q79" s="468"/>
      <c r="R79" s="468"/>
      <c r="S79" s="468"/>
      <c r="T79" s="468"/>
      <c r="U79" s="468"/>
      <c r="V79" s="468"/>
      <c r="W79" s="469"/>
      <c r="X79" s="135">
        <v>0</v>
      </c>
      <c r="Y79" s="136">
        <v>0</v>
      </c>
    </row>
    <row r="80" spans="1:64" ht="49.5" customHeight="1">
      <c r="A80" s="6"/>
      <c r="B80" s="382"/>
      <c r="C80" s="388"/>
      <c r="D80" s="387" t="s">
        <v>356</v>
      </c>
      <c r="E80" s="22"/>
      <c r="F80" s="22"/>
      <c r="G80" s="268"/>
      <c r="H80" s="402" t="s">
        <v>357</v>
      </c>
      <c r="I80" s="404" t="s">
        <v>358</v>
      </c>
      <c r="J80" s="35" t="s">
        <v>359</v>
      </c>
      <c r="K80" s="384" t="s">
        <v>360</v>
      </c>
      <c r="L80" s="384" t="s">
        <v>361</v>
      </c>
      <c r="M80" s="7"/>
      <c r="N80" s="471" t="s">
        <v>153</v>
      </c>
      <c r="O80" s="471" t="s">
        <v>362</v>
      </c>
      <c r="P80" s="472">
        <v>9.4558</v>
      </c>
      <c r="Q80" s="472">
        <f>P80/137</f>
        <v>6.9020437956204383E-2</v>
      </c>
      <c r="R80" s="318" t="s">
        <v>363</v>
      </c>
      <c r="S80" s="318" t="s">
        <v>364</v>
      </c>
      <c r="T80" s="462">
        <v>1476609.29</v>
      </c>
      <c r="U80" s="317">
        <v>10778.17</v>
      </c>
      <c r="V80" s="317">
        <v>2866658.3266666671</v>
      </c>
      <c r="W80" s="317">
        <v>20924.513333333336</v>
      </c>
      <c r="X80" s="515">
        <v>1223093.7866947369</v>
      </c>
      <c r="Y80" s="325">
        <v>4951.997192982456</v>
      </c>
      <c r="Z80" s="511" t="s">
        <v>365</v>
      </c>
      <c r="AA80" s="305" t="s">
        <v>205</v>
      </c>
    </row>
    <row r="81" spans="1:27" ht="55.5" customHeight="1">
      <c r="A81" s="6"/>
      <c r="B81" s="382"/>
      <c r="C81" s="388"/>
      <c r="D81" s="388"/>
      <c r="E81" s="8" t="s">
        <v>48</v>
      </c>
      <c r="F81" s="8" t="s">
        <v>65</v>
      </c>
      <c r="G81" s="257"/>
      <c r="H81" s="482"/>
      <c r="I81" s="470"/>
      <c r="J81" s="35" t="s">
        <v>366</v>
      </c>
      <c r="K81" s="385"/>
      <c r="L81" s="385"/>
      <c r="M81" s="7"/>
      <c r="N81" s="471"/>
      <c r="O81" s="471"/>
      <c r="P81" s="472"/>
      <c r="Q81" s="472"/>
      <c r="R81" s="318"/>
      <c r="S81" s="318"/>
      <c r="T81" s="462"/>
      <c r="U81" s="317"/>
      <c r="V81" s="317"/>
      <c r="W81" s="317"/>
      <c r="X81" s="515"/>
      <c r="Y81" s="326"/>
      <c r="Z81" s="511"/>
      <c r="AA81" s="305"/>
    </row>
    <row r="82" spans="1:27" ht="51" customHeight="1">
      <c r="A82" s="6"/>
      <c r="B82" s="382"/>
      <c r="C82" s="388"/>
      <c r="D82" s="388"/>
      <c r="E82" s="8"/>
      <c r="F82" s="8"/>
      <c r="G82" s="257"/>
      <c r="H82" s="482"/>
      <c r="I82" s="470"/>
      <c r="J82" s="35" t="s">
        <v>367</v>
      </c>
      <c r="K82" s="385"/>
      <c r="L82" s="385"/>
      <c r="M82" s="7"/>
      <c r="N82" s="471"/>
      <c r="O82" s="471"/>
      <c r="P82" s="472"/>
      <c r="Q82" s="472"/>
      <c r="R82" s="318"/>
      <c r="S82" s="318"/>
      <c r="T82" s="462"/>
      <c r="U82" s="317"/>
      <c r="V82" s="317"/>
      <c r="W82" s="317"/>
      <c r="X82" s="515"/>
      <c r="Y82" s="326"/>
      <c r="Z82" s="511"/>
      <c r="AA82" s="305"/>
    </row>
    <row r="83" spans="1:27" ht="91.2" customHeight="1">
      <c r="A83" s="6"/>
      <c r="B83" s="382"/>
      <c r="C83" s="389"/>
      <c r="D83" s="389"/>
      <c r="E83" s="8"/>
      <c r="F83" s="8"/>
      <c r="G83" s="253"/>
      <c r="H83" s="403"/>
      <c r="I83" s="405"/>
      <c r="J83" s="35" t="s">
        <v>368</v>
      </c>
      <c r="K83" s="386"/>
      <c r="L83" s="386"/>
      <c r="M83" s="7"/>
      <c r="N83" s="471"/>
      <c r="O83" s="471"/>
      <c r="P83" s="472"/>
      <c r="Q83" s="472"/>
      <c r="R83" s="318"/>
      <c r="S83" s="318"/>
      <c r="T83" s="462"/>
      <c r="U83" s="317"/>
      <c r="V83" s="317"/>
      <c r="W83" s="317"/>
      <c r="X83" s="515"/>
      <c r="Y83" s="327"/>
      <c r="Z83" s="511"/>
      <c r="AA83" s="305"/>
    </row>
    <row r="84" spans="1:27" ht="138.6" customHeight="1">
      <c r="A84" s="6"/>
      <c r="B84" s="382"/>
      <c r="C84" s="384" t="s">
        <v>369</v>
      </c>
      <c r="D84" s="16" t="s">
        <v>370</v>
      </c>
      <c r="E84" s="8" t="s">
        <v>48</v>
      </c>
      <c r="F84" s="36" t="s">
        <v>371</v>
      </c>
      <c r="G84" s="36"/>
      <c r="H84" s="8" t="s">
        <v>372</v>
      </c>
      <c r="I84" s="23" t="s">
        <v>373</v>
      </c>
      <c r="J84" s="23"/>
      <c r="K84" s="7" t="s">
        <v>374</v>
      </c>
      <c r="L84" s="7" t="s">
        <v>375</v>
      </c>
      <c r="M84" s="7"/>
      <c r="N84" s="31" t="s">
        <v>153</v>
      </c>
      <c r="O84" s="31" t="s">
        <v>362</v>
      </c>
      <c r="P84" s="9">
        <v>8.2433999999999994</v>
      </c>
      <c r="Q84" s="9">
        <f t="shared" si="1"/>
        <v>6.0170802919708027E-2</v>
      </c>
      <c r="R84" s="10"/>
      <c r="S84" s="10" t="s">
        <v>364</v>
      </c>
      <c r="T84" s="11">
        <v>1476609.29</v>
      </c>
      <c r="U84" s="12">
        <v>10778.17</v>
      </c>
      <c r="V84" s="12">
        <v>2866658.3266666671</v>
      </c>
      <c r="W84" s="13">
        <v>20924.513333333336</v>
      </c>
      <c r="X84" s="13">
        <v>1223093.7866947369</v>
      </c>
      <c r="Y84" s="118">
        <v>4951.997192982456</v>
      </c>
      <c r="Z84" s="226" t="s">
        <v>278</v>
      </c>
      <c r="AA84" s="235" t="s">
        <v>205</v>
      </c>
    </row>
    <row r="85" spans="1:27" ht="126" customHeight="1">
      <c r="A85" s="6"/>
      <c r="B85" s="382"/>
      <c r="C85" s="385"/>
      <c r="D85" s="16" t="s">
        <v>376</v>
      </c>
      <c r="E85" s="8" t="s">
        <v>48</v>
      </c>
      <c r="F85" s="36" t="s">
        <v>377</v>
      </c>
      <c r="G85" s="36"/>
      <c r="H85" s="8" t="s">
        <v>378</v>
      </c>
      <c r="I85" s="23"/>
      <c r="J85" s="23"/>
      <c r="K85" s="7" t="s">
        <v>379</v>
      </c>
      <c r="L85" s="7" t="s">
        <v>380</v>
      </c>
      <c r="M85" s="37"/>
      <c r="N85" s="31" t="s">
        <v>153</v>
      </c>
      <c r="O85" s="31" t="s">
        <v>362</v>
      </c>
      <c r="P85" s="9">
        <v>7.6372</v>
      </c>
      <c r="Q85" s="9">
        <f t="shared" si="1"/>
        <v>5.5745985401459856E-2</v>
      </c>
      <c r="R85" s="10"/>
      <c r="S85" s="10" t="s">
        <v>364</v>
      </c>
      <c r="T85" s="11">
        <v>1476609.29</v>
      </c>
      <c r="U85" s="12">
        <v>10778.17</v>
      </c>
      <c r="V85" s="12">
        <v>2866658.3266666671</v>
      </c>
      <c r="W85" s="13">
        <v>20924.513333333336</v>
      </c>
      <c r="X85" s="13">
        <v>1223093.7866947369</v>
      </c>
      <c r="Y85" s="118">
        <v>4951.997192982456</v>
      </c>
      <c r="Z85" s="226" t="s">
        <v>278</v>
      </c>
      <c r="AA85" s="235" t="s">
        <v>205</v>
      </c>
    </row>
    <row r="86" spans="1:27" ht="156.75" customHeight="1">
      <c r="A86" s="6"/>
      <c r="B86" s="382"/>
      <c r="C86" s="385"/>
      <c r="D86" s="10" t="s">
        <v>381</v>
      </c>
      <c r="E86" s="8" t="s">
        <v>48</v>
      </c>
      <c r="F86" s="36" t="s">
        <v>377</v>
      </c>
      <c r="G86" s="36"/>
      <c r="H86" s="8" t="s">
        <v>382</v>
      </c>
      <c r="I86" s="23" t="s">
        <v>383</v>
      </c>
      <c r="J86" s="23"/>
      <c r="K86" s="8"/>
      <c r="L86" s="7" t="s">
        <v>384</v>
      </c>
      <c r="M86" s="37"/>
      <c r="N86" s="31" t="s">
        <v>153</v>
      </c>
      <c r="O86" s="31" t="s">
        <v>385</v>
      </c>
      <c r="P86" s="9">
        <v>13.336399999999999</v>
      </c>
      <c r="Q86" s="9">
        <f t="shared" si="1"/>
        <v>9.7345985401459847E-2</v>
      </c>
      <c r="R86" s="10"/>
      <c r="S86" s="10" t="s">
        <v>364</v>
      </c>
      <c r="T86" s="11">
        <v>1476609.29</v>
      </c>
      <c r="U86" s="12">
        <v>10778.17</v>
      </c>
      <c r="V86" s="12">
        <v>2866658.3266666671</v>
      </c>
      <c r="W86" s="13">
        <v>20924.513333333336</v>
      </c>
      <c r="X86" s="13">
        <v>1223093.7866947369</v>
      </c>
      <c r="Y86" s="118">
        <v>4951.997192982456</v>
      </c>
      <c r="Z86" s="226" t="s">
        <v>278</v>
      </c>
      <c r="AA86" s="235" t="s">
        <v>205</v>
      </c>
    </row>
    <row r="87" spans="1:27" ht="36" customHeight="1">
      <c r="A87" s="6"/>
      <c r="B87" s="382"/>
      <c r="C87" s="385"/>
      <c r="D87" s="25" t="s">
        <v>386</v>
      </c>
      <c r="E87" s="26" t="s">
        <v>387</v>
      </c>
      <c r="F87" s="36" t="s">
        <v>388</v>
      </c>
      <c r="G87" s="269"/>
      <c r="H87" s="476"/>
      <c r="I87" s="477"/>
      <c r="J87" s="477"/>
      <c r="K87" s="477"/>
      <c r="L87" s="477"/>
      <c r="M87" s="477"/>
      <c r="N87" s="477"/>
      <c r="O87" s="477"/>
      <c r="P87" s="477"/>
      <c r="Q87" s="477"/>
      <c r="R87" s="477"/>
      <c r="S87" s="477"/>
      <c r="T87" s="477"/>
      <c r="U87" s="477"/>
      <c r="V87" s="477"/>
      <c r="W87" s="478"/>
      <c r="X87" s="137">
        <v>0</v>
      </c>
      <c r="Y87" s="138">
        <v>0</v>
      </c>
      <c r="Z87" s="143"/>
    </row>
    <row r="88" spans="1:27" ht="78" customHeight="1">
      <c r="A88" s="6"/>
      <c r="B88" s="382"/>
      <c r="C88" s="385"/>
      <c r="D88" s="417" t="s">
        <v>389</v>
      </c>
      <c r="E88" s="17"/>
      <c r="F88" s="17"/>
      <c r="G88" s="270"/>
      <c r="H88" s="402" t="s">
        <v>390</v>
      </c>
      <c r="I88" s="483"/>
      <c r="J88" s="35" t="s">
        <v>391</v>
      </c>
      <c r="K88" s="486" t="s">
        <v>392</v>
      </c>
      <c r="L88" s="384" t="s">
        <v>393</v>
      </c>
      <c r="M88" s="20"/>
      <c r="N88" s="489" t="s">
        <v>153</v>
      </c>
      <c r="O88" s="489" t="s">
        <v>385</v>
      </c>
      <c r="P88" s="492">
        <v>15.77</v>
      </c>
      <c r="Q88" s="492">
        <f t="shared" si="1"/>
        <v>0.11510948905109489</v>
      </c>
      <c r="R88" s="417" t="s">
        <v>394</v>
      </c>
      <c r="S88" s="417" t="s">
        <v>395</v>
      </c>
      <c r="T88" s="495">
        <v>1476609.29</v>
      </c>
      <c r="U88" s="319">
        <f>10778.17</f>
        <v>10778.17</v>
      </c>
      <c r="V88" s="319">
        <v>2866658.3266666671</v>
      </c>
      <c r="W88" s="322">
        <v>20924.513333333336</v>
      </c>
      <c r="X88" s="322">
        <v>1394709.8483947369</v>
      </c>
      <c r="Y88" s="325">
        <v>5646.8271929824559</v>
      </c>
      <c r="Z88" s="511" t="s">
        <v>396</v>
      </c>
      <c r="AA88" s="305" t="s">
        <v>130</v>
      </c>
    </row>
    <row r="89" spans="1:27" ht="37.5" customHeight="1">
      <c r="A89" s="6"/>
      <c r="B89" s="382"/>
      <c r="C89" s="385"/>
      <c r="D89" s="382"/>
      <c r="E89" s="26"/>
      <c r="F89" s="26"/>
      <c r="G89" s="271"/>
      <c r="H89" s="482"/>
      <c r="I89" s="484"/>
      <c r="J89" s="35" t="s">
        <v>397</v>
      </c>
      <c r="K89" s="487"/>
      <c r="L89" s="385"/>
      <c r="M89" s="30"/>
      <c r="N89" s="490"/>
      <c r="O89" s="490"/>
      <c r="P89" s="493"/>
      <c r="Q89" s="493"/>
      <c r="R89" s="382"/>
      <c r="S89" s="382"/>
      <c r="T89" s="496"/>
      <c r="U89" s="320"/>
      <c r="V89" s="320"/>
      <c r="W89" s="323"/>
      <c r="X89" s="323"/>
      <c r="Y89" s="326"/>
      <c r="Z89" s="511"/>
      <c r="AA89" s="305"/>
    </row>
    <row r="90" spans="1:27" ht="108" customHeight="1">
      <c r="A90" s="6"/>
      <c r="B90" s="382"/>
      <c r="C90" s="385"/>
      <c r="D90" s="418"/>
      <c r="E90" s="26"/>
      <c r="F90" s="26"/>
      <c r="G90" s="272"/>
      <c r="H90" s="403"/>
      <c r="I90" s="485"/>
      <c r="J90" s="35" t="s">
        <v>398</v>
      </c>
      <c r="K90" s="488"/>
      <c r="L90" s="386"/>
      <c r="M90" s="30"/>
      <c r="N90" s="491"/>
      <c r="O90" s="491"/>
      <c r="P90" s="494"/>
      <c r="Q90" s="494"/>
      <c r="R90" s="418"/>
      <c r="S90" s="418"/>
      <c r="T90" s="497"/>
      <c r="U90" s="321"/>
      <c r="V90" s="321"/>
      <c r="W90" s="324"/>
      <c r="X90" s="324"/>
      <c r="Y90" s="327"/>
      <c r="Z90" s="511"/>
      <c r="AA90" s="305"/>
    </row>
    <row r="91" spans="1:27" ht="36" customHeight="1">
      <c r="A91" s="6"/>
      <c r="B91" s="382"/>
      <c r="C91" s="385"/>
      <c r="D91" s="25" t="s">
        <v>399</v>
      </c>
      <c r="E91" s="26" t="s">
        <v>48</v>
      </c>
      <c r="F91" s="36" t="s">
        <v>400</v>
      </c>
      <c r="G91" s="269"/>
      <c r="H91" s="479">
        <v>0</v>
      </c>
      <c r="I91" s="480"/>
      <c r="J91" s="480"/>
      <c r="K91" s="480"/>
      <c r="L91" s="480"/>
      <c r="M91" s="480"/>
      <c r="N91" s="480"/>
      <c r="O91" s="480"/>
      <c r="P91" s="480"/>
      <c r="Q91" s="480"/>
      <c r="R91" s="480"/>
      <c r="S91" s="480"/>
      <c r="T91" s="480"/>
      <c r="U91" s="480"/>
      <c r="V91" s="480"/>
      <c r="W91" s="481"/>
      <c r="X91" s="133">
        <v>0</v>
      </c>
      <c r="Y91" s="134">
        <v>0</v>
      </c>
    </row>
    <row r="92" spans="1:27" ht="214.95" customHeight="1">
      <c r="A92" s="6"/>
      <c r="B92" s="382"/>
      <c r="C92" s="385"/>
      <c r="D92" s="10" t="s">
        <v>401</v>
      </c>
      <c r="E92" s="17"/>
      <c r="F92" s="17"/>
      <c r="G92" s="17"/>
      <c r="H92" s="8" t="s">
        <v>402</v>
      </c>
      <c r="I92" s="23" t="s">
        <v>403</v>
      </c>
      <c r="J92" s="24"/>
      <c r="K92" s="17"/>
      <c r="L92" s="8" t="s">
        <v>404</v>
      </c>
      <c r="M92" s="8"/>
      <c r="N92" s="31" t="s">
        <v>153</v>
      </c>
      <c r="O92" s="31" t="s">
        <v>385</v>
      </c>
      <c r="P92" s="9">
        <v>7.8805999999999994</v>
      </c>
      <c r="Q92" s="9">
        <f t="shared" si="1"/>
        <v>5.7522627737226273E-2</v>
      </c>
      <c r="R92" s="10" t="s">
        <v>394</v>
      </c>
      <c r="S92" s="10" t="s">
        <v>395</v>
      </c>
      <c r="T92" s="11">
        <v>1476609.29</v>
      </c>
      <c r="U92" s="12">
        <v>10778.17</v>
      </c>
      <c r="V92" s="12">
        <v>2866658.3266666671</v>
      </c>
      <c r="W92" s="13">
        <v>20924.513333333336</v>
      </c>
      <c r="X92" s="13">
        <v>1223093.7866947369</v>
      </c>
      <c r="Y92" s="118">
        <v>4951.997192982456</v>
      </c>
      <c r="Z92" s="226" t="s">
        <v>182</v>
      </c>
      <c r="AA92" s="235" t="s">
        <v>205</v>
      </c>
    </row>
    <row r="93" spans="1:27" ht="156" customHeight="1">
      <c r="A93" s="6"/>
      <c r="B93" s="382"/>
      <c r="C93" s="385"/>
      <c r="D93" s="18" t="s">
        <v>405</v>
      </c>
      <c r="E93" s="21" t="s">
        <v>406</v>
      </c>
      <c r="F93" s="21"/>
      <c r="G93" s="21"/>
      <c r="H93" s="17"/>
      <c r="I93" s="24"/>
      <c r="J93" s="24"/>
      <c r="K93" s="7" t="s">
        <v>407</v>
      </c>
      <c r="L93" s="7" t="s">
        <v>408</v>
      </c>
      <c r="M93" s="33"/>
      <c r="N93" s="31" t="s">
        <v>153</v>
      </c>
      <c r="O93" s="31" t="s">
        <v>385</v>
      </c>
      <c r="P93" s="9">
        <v>15.154999999999999</v>
      </c>
      <c r="Q93" s="9">
        <f t="shared" si="1"/>
        <v>0.11062043795620438</v>
      </c>
      <c r="R93" s="10"/>
      <c r="S93" s="10"/>
      <c r="T93" s="11">
        <v>1476609.29</v>
      </c>
      <c r="U93" s="12">
        <v>10778.17</v>
      </c>
      <c r="V93" s="12">
        <v>2866658.3266666671</v>
      </c>
      <c r="W93" s="13">
        <v>20924.513333333336</v>
      </c>
      <c r="X93" s="13">
        <v>1223093.7866947369</v>
      </c>
      <c r="Y93" s="118">
        <v>4951.997192982456</v>
      </c>
      <c r="Z93" s="226" t="s">
        <v>409</v>
      </c>
      <c r="AA93" s="235" t="s">
        <v>205</v>
      </c>
    </row>
    <row r="94" spans="1:27" ht="147" customHeight="1">
      <c r="A94" s="6"/>
      <c r="B94" s="382"/>
      <c r="C94" s="385"/>
      <c r="D94" s="10" t="s">
        <v>410</v>
      </c>
      <c r="E94" s="17"/>
      <c r="F94" s="17"/>
      <c r="G94" s="17"/>
      <c r="H94" s="17"/>
      <c r="I94" s="24"/>
      <c r="J94" s="24"/>
      <c r="K94" s="8"/>
      <c r="L94" s="8"/>
      <c r="M94" s="33"/>
      <c r="N94" s="31" t="s">
        <v>153</v>
      </c>
      <c r="O94" s="31" t="s">
        <v>385</v>
      </c>
      <c r="P94" s="9">
        <v>10.547879999999999</v>
      </c>
      <c r="Q94" s="9">
        <f t="shared" si="1"/>
        <v>7.6991824817518248E-2</v>
      </c>
      <c r="R94" s="10"/>
      <c r="S94" s="10"/>
      <c r="T94" s="11">
        <v>1476609.29</v>
      </c>
      <c r="U94" s="12">
        <v>10778.17</v>
      </c>
      <c r="V94" s="12">
        <v>2866658.3266666671</v>
      </c>
      <c r="W94" s="13">
        <v>20924.513333333336</v>
      </c>
      <c r="X94" s="13">
        <v>1223093.7866947369</v>
      </c>
      <c r="Y94" s="118">
        <v>4951.997192982456</v>
      </c>
      <c r="Z94" s="226" t="s">
        <v>278</v>
      </c>
      <c r="AA94" s="235" t="s">
        <v>205</v>
      </c>
    </row>
    <row r="95" spans="1:27" ht="54" customHeight="1">
      <c r="A95" s="6"/>
      <c r="B95" s="382"/>
      <c r="C95" s="385"/>
      <c r="D95" s="20" t="s">
        <v>411</v>
      </c>
      <c r="E95" s="22" t="s">
        <v>48</v>
      </c>
      <c r="F95" s="36" t="s">
        <v>412</v>
      </c>
      <c r="G95" s="36"/>
      <c r="H95" s="8" t="s">
        <v>413</v>
      </c>
      <c r="I95" s="38" t="s">
        <v>414</v>
      </c>
      <c r="J95" s="24"/>
      <c r="K95" s="7" t="s">
        <v>415</v>
      </c>
      <c r="L95" s="8"/>
      <c r="M95" s="20"/>
      <c r="N95" s="31" t="s">
        <v>153</v>
      </c>
      <c r="O95" s="31" t="s">
        <v>42</v>
      </c>
      <c r="P95" s="9"/>
      <c r="Q95" s="9"/>
      <c r="R95" s="10" t="s">
        <v>394</v>
      </c>
      <c r="S95" s="10" t="s">
        <v>395</v>
      </c>
      <c r="T95" s="11">
        <v>0</v>
      </c>
      <c r="U95" s="12"/>
      <c r="V95" s="12">
        <v>0</v>
      </c>
      <c r="W95" s="13"/>
      <c r="X95" s="13">
        <v>0</v>
      </c>
      <c r="Y95" s="118">
        <v>0</v>
      </c>
    </row>
    <row r="96" spans="1:27" ht="252" customHeight="1">
      <c r="A96" s="6"/>
      <c r="B96" s="382"/>
      <c r="C96" s="385"/>
      <c r="D96" s="10" t="s">
        <v>416</v>
      </c>
      <c r="E96" s="17"/>
      <c r="F96" s="17"/>
      <c r="G96" s="17"/>
      <c r="H96" s="8" t="s">
        <v>417</v>
      </c>
      <c r="I96" s="23"/>
      <c r="J96" s="24"/>
      <c r="K96" s="8"/>
      <c r="L96" s="7" t="s">
        <v>418</v>
      </c>
      <c r="M96" s="7"/>
      <c r="N96" s="31" t="s">
        <v>153</v>
      </c>
      <c r="O96" s="31" t="s">
        <v>362</v>
      </c>
      <c r="P96" s="9">
        <v>13.70012</v>
      </c>
      <c r="Q96" s="9">
        <f t="shared" si="1"/>
        <v>0.10000087591240876</v>
      </c>
      <c r="R96" s="17" t="s">
        <v>175</v>
      </c>
      <c r="S96" s="17" t="s">
        <v>175</v>
      </c>
      <c r="T96" s="11">
        <v>1476609.29</v>
      </c>
      <c r="U96" s="12">
        <v>10778.17</v>
      </c>
      <c r="V96" s="12">
        <v>2866658.3266666671</v>
      </c>
      <c r="W96" s="13">
        <v>20924.513333333336</v>
      </c>
      <c r="X96" s="13">
        <v>1223093.7866947369</v>
      </c>
      <c r="Y96" s="118">
        <v>4951.997192982456</v>
      </c>
      <c r="Z96" s="226" t="s">
        <v>419</v>
      </c>
      <c r="AA96" s="235" t="s">
        <v>420</v>
      </c>
    </row>
    <row r="97" spans="1:91" ht="138.6" customHeight="1">
      <c r="A97" s="6"/>
      <c r="B97" s="382"/>
      <c r="C97" s="385"/>
      <c r="D97" s="10" t="s">
        <v>421</v>
      </c>
      <c r="E97" s="17"/>
      <c r="F97" s="17"/>
      <c r="G97" s="17"/>
      <c r="H97" s="8" t="s">
        <v>422</v>
      </c>
      <c r="I97" s="23"/>
      <c r="J97" s="24"/>
      <c r="K97" s="8"/>
      <c r="L97" s="7" t="s">
        <v>423</v>
      </c>
      <c r="M97" s="33"/>
      <c r="N97" s="31" t="s">
        <v>153</v>
      </c>
      <c r="O97" s="31" t="s">
        <v>58</v>
      </c>
      <c r="P97" s="9">
        <v>26.672799999999999</v>
      </c>
      <c r="Q97" s="9">
        <f t="shared" si="1"/>
        <v>0.19469197080291969</v>
      </c>
      <c r="R97" s="17" t="s">
        <v>175</v>
      </c>
      <c r="S97" s="17" t="s">
        <v>175</v>
      </c>
      <c r="T97" s="11">
        <v>1476609.29</v>
      </c>
      <c r="U97" s="12">
        <v>10778.17</v>
      </c>
      <c r="V97" s="12">
        <v>2866658.3266666671</v>
      </c>
      <c r="W97" s="13">
        <v>20924.513333333336</v>
      </c>
      <c r="X97" s="13">
        <v>1223093.7866947369</v>
      </c>
      <c r="Y97" s="118">
        <v>4951.997192982456</v>
      </c>
      <c r="Z97" s="226" t="s">
        <v>278</v>
      </c>
      <c r="AA97" s="235" t="s">
        <v>420</v>
      </c>
    </row>
    <row r="98" spans="1:91" ht="54" customHeight="1" thickBot="1">
      <c r="A98" s="6"/>
      <c r="B98" s="383"/>
      <c r="C98" s="386"/>
      <c r="D98" s="10" t="s">
        <v>424</v>
      </c>
      <c r="E98" s="17"/>
      <c r="F98" s="17"/>
      <c r="G98" s="17"/>
      <c r="H98" s="8" t="s">
        <v>425</v>
      </c>
      <c r="I98" s="23"/>
      <c r="J98" s="24"/>
      <c r="K98" s="8"/>
      <c r="L98" s="7" t="s">
        <v>426</v>
      </c>
      <c r="M98" s="33"/>
      <c r="N98" s="31" t="s">
        <v>153</v>
      </c>
      <c r="O98" s="31" t="s">
        <v>58</v>
      </c>
      <c r="P98" s="9">
        <v>8.3655600000000003</v>
      </c>
      <c r="Q98" s="9">
        <f t="shared" si="1"/>
        <v>6.1062481751824819E-2</v>
      </c>
      <c r="R98" s="17" t="s">
        <v>175</v>
      </c>
      <c r="S98" s="17" t="s">
        <v>175</v>
      </c>
      <c r="T98" s="11">
        <v>1476609.29</v>
      </c>
      <c r="U98" s="12">
        <v>10778.17</v>
      </c>
      <c r="V98" s="12">
        <v>2866658.3266666671</v>
      </c>
      <c r="W98" s="13">
        <v>20924.513333333336</v>
      </c>
      <c r="X98" s="13">
        <v>1223093.7866947369</v>
      </c>
      <c r="Y98" s="118">
        <v>4951.997192982456</v>
      </c>
      <c r="Z98" s="226" t="s">
        <v>248</v>
      </c>
      <c r="AA98" s="235" t="s">
        <v>420</v>
      </c>
    </row>
    <row r="99" spans="1:91" s="29" customFormat="1" ht="18" customHeight="1" thickBot="1">
      <c r="A99" s="84"/>
      <c r="B99" s="85"/>
      <c r="C99" s="91"/>
      <c r="D99" s="91"/>
      <c r="E99" s="91"/>
      <c r="F99" s="91"/>
      <c r="G99" s="273"/>
      <c r="H99" s="92"/>
      <c r="I99" s="93"/>
      <c r="J99" s="94"/>
      <c r="K99" s="93"/>
      <c r="L99" s="93"/>
      <c r="M99" s="95"/>
      <c r="N99" s="96"/>
      <c r="O99" s="96"/>
      <c r="P99" s="97"/>
      <c r="Q99" s="97"/>
      <c r="R99" s="94"/>
      <c r="S99" s="94"/>
      <c r="T99" s="98"/>
      <c r="U99" s="99"/>
      <c r="V99" s="99"/>
      <c r="W99" s="100"/>
      <c r="X99" s="100">
        <v>0</v>
      </c>
      <c r="Y99" s="99">
        <v>0</v>
      </c>
      <c r="Z99" s="1"/>
      <c r="AA99" s="235"/>
      <c r="AB99" s="231"/>
      <c r="AC99" s="231"/>
      <c r="AD99" s="231"/>
      <c r="AE99" s="23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row>
    <row r="100" spans="1:91" ht="33.6" customHeight="1" thickBot="1">
      <c r="A100" s="353">
        <v>3</v>
      </c>
      <c r="B100" s="425" t="s">
        <v>427</v>
      </c>
      <c r="C100" s="498" t="s">
        <v>428</v>
      </c>
      <c r="D100" s="5" t="s">
        <v>429</v>
      </c>
      <c r="E100" s="39"/>
      <c r="F100" s="39"/>
      <c r="G100" s="274"/>
      <c r="H100" s="473">
        <v>0</v>
      </c>
      <c r="I100" s="474"/>
      <c r="J100" s="474"/>
      <c r="K100" s="474"/>
      <c r="L100" s="474"/>
      <c r="M100" s="474"/>
      <c r="N100" s="474"/>
      <c r="O100" s="474"/>
      <c r="P100" s="474"/>
      <c r="Q100" s="474"/>
      <c r="R100" s="474"/>
      <c r="S100" s="474"/>
      <c r="T100" s="474"/>
      <c r="U100" s="474"/>
      <c r="V100" s="474"/>
      <c r="W100" s="475"/>
      <c r="X100" s="112">
        <v>0</v>
      </c>
      <c r="Y100" s="111">
        <v>0</v>
      </c>
    </row>
    <row r="101" spans="1:91" ht="184.2" customHeight="1">
      <c r="A101" s="354"/>
      <c r="B101" s="426"/>
      <c r="C101" s="388"/>
      <c r="D101" s="19" t="s">
        <v>430</v>
      </c>
      <c r="E101" s="8" t="s">
        <v>237</v>
      </c>
      <c r="F101" s="8" t="s">
        <v>189</v>
      </c>
      <c r="G101" s="8"/>
      <c r="H101" s="8"/>
      <c r="I101" s="23"/>
      <c r="J101" s="24"/>
      <c r="K101" s="14" t="s">
        <v>431</v>
      </c>
      <c r="L101" s="8"/>
      <c r="M101" s="7"/>
      <c r="N101" s="31" t="s">
        <v>153</v>
      </c>
      <c r="O101" s="31" t="s">
        <v>58</v>
      </c>
      <c r="P101" s="32">
        <v>60</v>
      </c>
      <c r="Q101" s="32">
        <f t="shared" ref="Q101:Q116" si="2">P101/137</f>
        <v>0.43795620437956206</v>
      </c>
      <c r="R101" s="40" t="s">
        <v>432</v>
      </c>
      <c r="S101" s="40" t="s">
        <v>433</v>
      </c>
      <c r="T101" s="11">
        <v>4666839.24</v>
      </c>
      <c r="U101" s="12">
        <v>34064.520000000004</v>
      </c>
      <c r="V101" s="12">
        <v>15405997.903888883</v>
      </c>
      <c r="W101" s="13">
        <v>112452.5394444444</v>
      </c>
      <c r="X101" s="13">
        <v>8514990.6784666684</v>
      </c>
      <c r="Y101" s="118">
        <v>34475.042222222226</v>
      </c>
      <c r="Z101" s="226" t="s">
        <v>434</v>
      </c>
      <c r="AA101" s="235" t="s">
        <v>158</v>
      </c>
    </row>
    <row r="102" spans="1:91" ht="223.2" customHeight="1">
      <c r="A102" s="354"/>
      <c r="B102" s="426"/>
      <c r="C102" s="388"/>
      <c r="D102" s="7" t="s">
        <v>435</v>
      </c>
      <c r="E102" s="8" t="s">
        <v>237</v>
      </c>
      <c r="F102" s="8" t="s">
        <v>189</v>
      </c>
      <c r="G102" s="8"/>
      <c r="H102" s="8"/>
      <c r="I102" s="23"/>
      <c r="J102" s="24"/>
      <c r="K102" s="7" t="s">
        <v>436</v>
      </c>
      <c r="L102" s="8"/>
      <c r="M102" s="7"/>
      <c r="N102" s="31" t="s">
        <v>153</v>
      </c>
      <c r="O102" s="31" t="s">
        <v>58</v>
      </c>
      <c r="P102" s="9">
        <v>19.329999999999998</v>
      </c>
      <c r="Q102" s="9">
        <f t="shared" si="2"/>
        <v>0.14109489051094889</v>
      </c>
      <c r="R102" s="10"/>
      <c r="S102" s="10"/>
      <c r="T102" s="11">
        <v>2337963.91</v>
      </c>
      <c r="U102" s="12">
        <v>17065.43</v>
      </c>
      <c r="V102" s="12">
        <v>4538875.6838888898</v>
      </c>
      <c r="W102" s="13">
        <v>33130.479444444449</v>
      </c>
      <c r="X102" s="13">
        <v>1936565.1622666668</v>
      </c>
      <c r="Y102" s="118">
        <v>7840.6622222222222</v>
      </c>
      <c r="Z102" s="226" t="s">
        <v>182</v>
      </c>
      <c r="AA102" s="235" t="s">
        <v>205</v>
      </c>
    </row>
    <row r="103" spans="1:91" ht="196.95" customHeight="1">
      <c r="A103" s="354"/>
      <c r="B103" s="426"/>
      <c r="C103" s="388"/>
      <c r="D103" s="7" t="s">
        <v>437</v>
      </c>
      <c r="E103" s="8" t="s">
        <v>237</v>
      </c>
      <c r="F103" s="8"/>
      <c r="G103" s="8"/>
      <c r="H103" s="8"/>
      <c r="I103" s="23"/>
      <c r="J103" s="24"/>
      <c r="K103" s="7" t="s">
        <v>438</v>
      </c>
      <c r="L103" s="8"/>
      <c r="M103" s="7"/>
      <c r="N103" s="31" t="s">
        <v>153</v>
      </c>
      <c r="O103" s="31" t="s">
        <v>58</v>
      </c>
      <c r="P103" s="9">
        <v>27.358574999999998</v>
      </c>
      <c r="Q103" s="9">
        <f t="shared" si="2"/>
        <v>0.19969762773722627</v>
      </c>
      <c r="R103" s="10"/>
      <c r="S103" s="10"/>
      <c r="T103" s="11">
        <v>2337963.91</v>
      </c>
      <c r="U103" s="12">
        <v>17065.43</v>
      </c>
      <c r="V103" s="12">
        <v>4538875.6838888898</v>
      </c>
      <c r="W103" s="13">
        <v>33130.479444444449</v>
      </c>
      <c r="X103" s="13">
        <v>1936565.1622666668</v>
      </c>
      <c r="Y103" s="118">
        <v>7840.6622222222222</v>
      </c>
      <c r="Z103" s="226" t="s">
        <v>396</v>
      </c>
      <c r="AA103" s="235" t="s">
        <v>62</v>
      </c>
    </row>
    <row r="104" spans="1:91" ht="205.2" customHeight="1">
      <c r="A104" s="354"/>
      <c r="B104" s="426"/>
      <c r="C104" s="388"/>
      <c r="D104" s="7" t="s">
        <v>439</v>
      </c>
      <c r="E104" s="8" t="s">
        <v>440</v>
      </c>
      <c r="F104" s="8" t="s">
        <v>441</v>
      </c>
      <c r="G104" s="8"/>
      <c r="H104" s="8" t="s">
        <v>442</v>
      </c>
      <c r="I104" s="23" t="s">
        <v>443</v>
      </c>
      <c r="J104" s="23"/>
      <c r="K104" s="7" t="s">
        <v>444</v>
      </c>
      <c r="L104" s="7"/>
      <c r="M104" s="7"/>
      <c r="N104" s="31" t="s">
        <v>153</v>
      </c>
      <c r="O104" s="31" t="s">
        <v>42</v>
      </c>
      <c r="P104" s="9">
        <v>41.597625000000001</v>
      </c>
      <c r="Q104" s="9">
        <f t="shared" si="2"/>
        <v>0.30363229927007301</v>
      </c>
      <c r="R104" s="10"/>
      <c r="S104" s="10"/>
      <c r="T104" s="11">
        <v>2337963.91</v>
      </c>
      <c r="U104" s="12">
        <v>17065.43</v>
      </c>
      <c r="V104" s="12">
        <v>12273090.123888882</v>
      </c>
      <c r="W104" s="13">
        <f>33130.4794444444+59600.44-3146.32</f>
        <v>89584.599444444393</v>
      </c>
      <c r="X104" s="13">
        <v>1936565.1622666668</v>
      </c>
      <c r="Y104" s="118">
        <v>7840.6622222222222</v>
      </c>
      <c r="Z104" s="226" t="s">
        <v>445</v>
      </c>
      <c r="AA104" s="235" t="s">
        <v>146</v>
      </c>
    </row>
    <row r="105" spans="1:91" ht="153.6" customHeight="1">
      <c r="A105" s="354"/>
      <c r="B105" s="426"/>
      <c r="C105" s="388"/>
      <c r="D105" s="19" t="s">
        <v>446</v>
      </c>
      <c r="E105" s="8" t="s">
        <v>440</v>
      </c>
      <c r="F105" s="8"/>
      <c r="G105" s="8"/>
      <c r="H105" s="8" t="s">
        <v>447</v>
      </c>
      <c r="I105" s="41"/>
      <c r="J105" s="23"/>
      <c r="K105" s="7" t="s">
        <v>448</v>
      </c>
      <c r="L105" s="42" t="s">
        <v>449</v>
      </c>
      <c r="M105" s="7"/>
      <c r="N105" s="31" t="s">
        <v>153</v>
      </c>
      <c r="O105" s="31" t="s">
        <v>58</v>
      </c>
      <c r="P105" s="9">
        <v>19.221975</v>
      </c>
      <c r="Q105" s="9">
        <f t="shared" si="2"/>
        <v>0.14030638686131386</v>
      </c>
      <c r="R105" s="10"/>
      <c r="S105" s="10"/>
      <c r="T105" s="11">
        <v>2337963.91</v>
      </c>
      <c r="U105" s="12">
        <v>17065.43</v>
      </c>
      <c r="V105" s="12">
        <v>4538875.6838888898</v>
      </c>
      <c r="W105" s="13">
        <v>33130.479444444449</v>
      </c>
      <c r="X105" s="13">
        <v>1936565.1622666668</v>
      </c>
      <c r="Y105" s="118">
        <v>7840.6622222222222</v>
      </c>
      <c r="Z105" s="226" t="s">
        <v>450</v>
      </c>
      <c r="AA105" s="235" t="s">
        <v>451</v>
      </c>
    </row>
    <row r="106" spans="1:91" ht="149.4" customHeight="1">
      <c r="A106" s="354"/>
      <c r="B106" s="426"/>
      <c r="C106" s="388"/>
      <c r="D106" s="7" t="s">
        <v>452</v>
      </c>
      <c r="E106" s="8" t="s">
        <v>440</v>
      </c>
      <c r="F106" s="8"/>
      <c r="G106" s="8"/>
      <c r="H106" s="8" t="s">
        <v>453</v>
      </c>
      <c r="I106" s="23" t="s">
        <v>454</v>
      </c>
      <c r="J106" s="23"/>
      <c r="K106" s="7"/>
      <c r="L106" s="7"/>
      <c r="M106" s="7"/>
      <c r="N106" s="31" t="s">
        <v>153</v>
      </c>
      <c r="O106" s="31" t="s">
        <v>42</v>
      </c>
      <c r="P106" s="9">
        <v>23.290275000000001</v>
      </c>
      <c r="Q106" s="9">
        <f t="shared" si="2"/>
        <v>0.17000200729927009</v>
      </c>
      <c r="R106" s="10" t="s">
        <v>455</v>
      </c>
      <c r="S106" s="10"/>
      <c r="T106" s="11">
        <v>2337963.91</v>
      </c>
      <c r="U106" s="12">
        <v>17065.43</v>
      </c>
      <c r="V106" s="12">
        <v>5832011.8338888818</v>
      </c>
      <c r="W106" s="13">
        <f>33130.4794444444+9438.95</f>
        <v>42569.429444444395</v>
      </c>
      <c r="X106" s="13">
        <v>1936565.1622666668</v>
      </c>
      <c r="Y106" s="118">
        <v>7840.6622222222222</v>
      </c>
      <c r="Z106" s="226" t="s">
        <v>456</v>
      </c>
      <c r="AA106" s="235" t="s">
        <v>521</v>
      </c>
    </row>
    <row r="107" spans="1:91" ht="168.6" customHeight="1">
      <c r="A107" s="354"/>
      <c r="B107" s="426"/>
      <c r="C107" s="389"/>
      <c r="D107" s="43" t="s">
        <v>457</v>
      </c>
      <c r="E107" s="8" t="s">
        <v>48</v>
      </c>
      <c r="F107" s="36" t="s">
        <v>335</v>
      </c>
      <c r="G107" s="36"/>
      <c r="H107" s="8" t="s">
        <v>458</v>
      </c>
      <c r="I107" s="41"/>
      <c r="J107" s="23"/>
      <c r="K107" s="8" t="s">
        <v>459</v>
      </c>
      <c r="L107" s="44" t="s">
        <v>460</v>
      </c>
      <c r="M107" s="8"/>
      <c r="N107" s="31" t="s">
        <v>153</v>
      </c>
      <c r="O107" s="31" t="s">
        <v>42</v>
      </c>
      <c r="P107" s="9">
        <v>26.3415</v>
      </c>
      <c r="Q107" s="9">
        <f t="shared" si="2"/>
        <v>0.19227372262773723</v>
      </c>
      <c r="R107" s="10" t="s">
        <v>461</v>
      </c>
      <c r="S107" s="10" t="s">
        <v>128</v>
      </c>
      <c r="T107" s="11">
        <v>2337963.91</v>
      </c>
      <c r="U107" s="12">
        <v>17065.43</v>
      </c>
      <c r="V107" s="12">
        <v>4538875.6838888898</v>
      </c>
      <c r="W107" s="13">
        <v>33130.479444444449</v>
      </c>
      <c r="X107" s="13">
        <v>1936565.1622666668</v>
      </c>
      <c r="Y107" s="118">
        <v>7840.6622222222222</v>
      </c>
      <c r="Z107" s="226" t="s">
        <v>462</v>
      </c>
      <c r="AA107" s="235" t="s">
        <v>158</v>
      </c>
    </row>
    <row r="108" spans="1:91" ht="67.5" customHeight="1">
      <c r="A108" s="354"/>
      <c r="B108" s="426"/>
      <c r="C108" s="387" t="s">
        <v>463</v>
      </c>
      <c r="D108" s="45" t="s">
        <v>464</v>
      </c>
      <c r="E108" s="22" t="s">
        <v>465</v>
      </c>
      <c r="F108" s="22"/>
      <c r="G108" s="267"/>
      <c r="H108" s="379">
        <v>0</v>
      </c>
      <c r="I108" s="380"/>
      <c r="J108" s="380"/>
      <c r="K108" s="380"/>
      <c r="L108" s="380"/>
      <c r="M108" s="380"/>
      <c r="N108" s="380"/>
      <c r="O108" s="380"/>
      <c r="P108" s="380"/>
      <c r="Q108" s="380"/>
      <c r="R108" s="380"/>
      <c r="S108" s="380"/>
      <c r="T108" s="380"/>
      <c r="U108" s="380"/>
      <c r="V108" s="380"/>
      <c r="W108" s="381"/>
      <c r="X108" s="139">
        <v>0</v>
      </c>
      <c r="Y108" s="140">
        <v>0</v>
      </c>
    </row>
    <row r="109" spans="1:91" ht="343.5" customHeight="1">
      <c r="A109" s="354"/>
      <c r="B109" s="426"/>
      <c r="C109" s="388"/>
      <c r="D109" s="43" t="s">
        <v>466</v>
      </c>
      <c r="E109" s="8" t="s">
        <v>440</v>
      </c>
      <c r="F109" s="8" t="s">
        <v>65</v>
      </c>
      <c r="G109" s="8"/>
      <c r="H109" s="8" t="s">
        <v>467</v>
      </c>
      <c r="I109" s="41"/>
      <c r="J109" s="23"/>
      <c r="K109" s="7" t="s">
        <v>468</v>
      </c>
      <c r="L109" s="7"/>
      <c r="M109" s="7"/>
      <c r="N109" s="31" t="s">
        <v>153</v>
      </c>
      <c r="O109" s="31" t="s">
        <v>58</v>
      </c>
      <c r="P109" s="9">
        <v>56.853749999999998</v>
      </c>
      <c r="Q109" s="9">
        <f t="shared" si="2"/>
        <v>0.41499087591240874</v>
      </c>
      <c r="R109" s="10" t="s">
        <v>469</v>
      </c>
      <c r="S109" s="10" t="s">
        <v>470</v>
      </c>
      <c r="T109" s="11">
        <v>2370665.81</v>
      </c>
      <c r="U109" s="12">
        <f>17065.43+238.7</f>
        <v>17304.13</v>
      </c>
      <c r="V109" s="12">
        <v>11286321.593888884</v>
      </c>
      <c r="W109" s="13">
        <f>33130.4794444444+49251.43</f>
        <v>82381.909444444405</v>
      </c>
      <c r="X109" s="13">
        <v>8620010.8264666665</v>
      </c>
      <c r="Y109" s="118">
        <v>34900.242222222223</v>
      </c>
      <c r="Z109" s="226" t="s">
        <v>471</v>
      </c>
      <c r="AA109" s="235" t="s">
        <v>146</v>
      </c>
    </row>
    <row r="110" spans="1:91" ht="92.25" customHeight="1">
      <c r="A110" s="354"/>
      <c r="B110" s="426"/>
      <c r="C110" s="388"/>
      <c r="D110" s="384" t="s">
        <v>472</v>
      </c>
      <c r="E110" s="8" t="s">
        <v>440</v>
      </c>
      <c r="F110" s="8" t="s">
        <v>65</v>
      </c>
      <c r="G110" s="252"/>
      <c r="H110" s="402" t="s">
        <v>473</v>
      </c>
      <c r="I110" s="404" t="s">
        <v>474</v>
      </c>
      <c r="J110" s="35" t="s">
        <v>229</v>
      </c>
      <c r="K110" s="402"/>
      <c r="L110" s="406" t="s">
        <v>475</v>
      </c>
      <c r="M110" s="8"/>
      <c r="N110" s="408" t="s">
        <v>153</v>
      </c>
      <c r="O110" s="408" t="s">
        <v>58</v>
      </c>
      <c r="P110" s="410">
        <v>52.785449999999997</v>
      </c>
      <c r="Q110" s="410">
        <f t="shared" si="2"/>
        <v>0.38529525547445254</v>
      </c>
      <c r="R110" s="412" t="s">
        <v>476</v>
      </c>
      <c r="S110" s="417" t="s">
        <v>477</v>
      </c>
      <c r="T110" s="373">
        <v>8702442.7599999998</v>
      </c>
      <c r="U110" s="375">
        <f>-28.17+46484.22+17065.43</f>
        <v>63521.48</v>
      </c>
      <c r="V110" s="375">
        <v>8944758.6938888822</v>
      </c>
      <c r="W110" s="377">
        <f>33130.4794444444+32159.73</f>
        <v>65290.209444444394</v>
      </c>
      <c r="X110" s="377">
        <v>1972862.8126666667</v>
      </c>
      <c r="Y110" s="507">
        <v>7987.6222222222223</v>
      </c>
      <c r="Z110" s="509" t="s">
        <v>478</v>
      </c>
      <c r="AA110" s="304" t="s">
        <v>146</v>
      </c>
    </row>
    <row r="111" spans="1:91" ht="125.4" customHeight="1">
      <c r="A111" s="354"/>
      <c r="B111" s="426"/>
      <c r="C111" s="388"/>
      <c r="D111" s="386"/>
      <c r="E111" s="8" t="s">
        <v>440</v>
      </c>
      <c r="F111" s="8" t="s">
        <v>65</v>
      </c>
      <c r="G111" s="253"/>
      <c r="H111" s="403"/>
      <c r="I111" s="405"/>
      <c r="J111" s="35" t="s">
        <v>232</v>
      </c>
      <c r="K111" s="403"/>
      <c r="L111" s="407"/>
      <c r="M111" s="8"/>
      <c r="N111" s="409"/>
      <c r="O111" s="409"/>
      <c r="P111" s="411"/>
      <c r="Q111" s="411"/>
      <c r="R111" s="413"/>
      <c r="S111" s="418"/>
      <c r="T111" s="374"/>
      <c r="U111" s="376"/>
      <c r="V111" s="376"/>
      <c r="W111" s="378"/>
      <c r="X111" s="378"/>
      <c r="Y111" s="508"/>
      <c r="Z111" s="510"/>
      <c r="AA111" s="304"/>
    </row>
    <row r="112" spans="1:91" ht="212.4" customHeight="1">
      <c r="A112" s="354"/>
      <c r="B112" s="426"/>
      <c r="C112" s="388"/>
      <c r="D112" s="46" t="s">
        <v>479</v>
      </c>
      <c r="E112" s="8" t="s">
        <v>440</v>
      </c>
      <c r="F112" s="8"/>
      <c r="G112" s="8"/>
      <c r="H112" s="8" t="s">
        <v>480</v>
      </c>
      <c r="I112" s="41"/>
      <c r="J112" s="23"/>
      <c r="K112" s="7"/>
      <c r="L112" s="42"/>
      <c r="M112" s="47"/>
      <c r="N112" s="31" t="s">
        <v>153</v>
      </c>
      <c r="O112" s="31" t="s">
        <v>58</v>
      </c>
      <c r="P112" s="9">
        <v>28.37565</v>
      </c>
      <c r="Q112" s="9">
        <f t="shared" si="2"/>
        <v>0.20712153284671533</v>
      </c>
      <c r="R112" s="10" t="s">
        <v>262</v>
      </c>
      <c r="S112" s="10" t="s">
        <v>262</v>
      </c>
      <c r="T112" s="11">
        <v>3614565.5300000003</v>
      </c>
      <c r="U112" s="12">
        <f>4136.27+5181.99+17065.43</f>
        <v>26383.690000000002</v>
      </c>
      <c r="V112" s="12">
        <v>9959245.0638888832</v>
      </c>
      <c r="W112" s="13">
        <f>33130.4794444444+39564.74</f>
        <v>72695.219444444403</v>
      </c>
      <c r="X112" s="13">
        <v>1972862.8126666667</v>
      </c>
      <c r="Y112" s="118">
        <v>7987.6222222222223</v>
      </c>
      <c r="Z112" s="226" t="s">
        <v>481</v>
      </c>
      <c r="AA112" s="235" t="s">
        <v>482</v>
      </c>
    </row>
    <row r="113" spans="1:27" ht="54" customHeight="1">
      <c r="A113" s="354"/>
      <c r="B113" s="426"/>
      <c r="C113" s="388"/>
      <c r="D113" s="275" t="s">
        <v>483</v>
      </c>
      <c r="E113" s="22" t="s">
        <v>208</v>
      </c>
      <c r="F113" s="22"/>
      <c r="G113" s="267"/>
      <c r="H113" s="379">
        <v>0</v>
      </c>
      <c r="I113" s="380"/>
      <c r="J113" s="380"/>
      <c r="K113" s="380"/>
      <c r="L113" s="380"/>
      <c r="M113" s="380"/>
      <c r="N113" s="380"/>
      <c r="O113" s="380"/>
      <c r="P113" s="380"/>
      <c r="Q113" s="380"/>
      <c r="R113" s="380"/>
      <c r="S113" s="380"/>
      <c r="T113" s="380"/>
      <c r="U113" s="380"/>
      <c r="V113" s="380"/>
      <c r="W113" s="381"/>
      <c r="X113" s="139">
        <v>0</v>
      </c>
      <c r="Y113" s="140">
        <v>0</v>
      </c>
    </row>
    <row r="114" spans="1:27" ht="177.6" customHeight="1">
      <c r="A114" s="354"/>
      <c r="B114" s="426"/>
      <c r="C114" s="388"/>
      <c r="D114" s="7" t="s">
        <v>484</v>
      </c>
      <c r="E114" s="8" t="s">
        <v>485</v>
      </c>
      <c r="F114" s="17" t="s">
        <v>134</v>
      </c>
      <c r="G114" s="17"/>
      <c r="H114" s="8" t="s">
        <v>486</v>
      </c>
      <c r="I114" s="41"/>
      <c r="J114" s="23"/>
      <c r="K114" s="7"/>
      <c r="L114" s="7"/>
      <c r="M114" s="33"/>
      <c r="N114" s="31" t="s">
        <v>153</v>
      </c>
      <c r="O114" s="31" t="s">
        <v>186</v>
      </c>
      <c r="P114" s="9">
        <v>29.392724999999999</v>
      </c>
      <c r="Q114" s="9">
        <f t="shared" si="2"/>
        <v>0.21454543795620437</v>
      </c>
      <c r="R114" s="10" t="s">
        <v>487</v>
      </c>
      <c r="S114" s="10" t="s">
        <v>488</v>
      </c>
      <c r="T114" s="11">
        <v>5242480.3599999994</v>
      </c>
      <c r="U114" s="12">
        <f>1206.74+17065.43+2429.32+1141.95+106.11+9197.8+657.43+1250+735.97+4475.53</f>
        <v>38266.28</v>
      </c>
      <c r="V114" s="12">
        <v>16105048.623888882</v>
      </c>
      <c r="W114" s="13">
        <f>33130.4794444444+74247.29+10177.33</f>
        <v>117555.09944444439</v>
      </c>
      <c r="X114" s="13">
        <v>1936565.1622666668</v>
      </c>
      <c r="Y114" s="118">
        <v>7840.6622222222222</v>
      </c>
      <c r="Z114" s="226" t="s">
        <v>489</v>
      </c>
      <c r="AA114" s="235" t="s">
        <v>490</v>
      </c>
    </row>
    <row r="115" spans="1:27" ht="36" customHeight="1">
      <c r="A115" s="354"/>
      <c r="B115" s="426"/>
      <c r="C115" s="388"/>
      <c r="D115" s="45" t="s">
        <v>491</v>
      </c>
      <c r="E115" s="22" t="s">
        <v>208</v>
      </c>
      <c r="F115" s="22"/>
      <c r="G115" s="267"/>
      <c r="H115" s="379">
        <v>0</v>
      </c>
      <c r="I115" s="380"/>
      <c r="J115" s="380"/>
      <c r="K115" s="380"/>
      <c r="L115" s="380"/>
      <c r="M115" s="380"/>
      <c r="N115" s="380"/>
      <c r="O115" s="380"/>
      <c r="P115" s="380"/>
      <c r="Q115" s="380"/>
      <c r="R115" s="380"/>
      <c r="S115" s="380"/>
      <c r="T115" s="380"/>
      <c r="U115" s="380"/>
      <c r="V115" s="380"/>
      <c r="W115" s="381"/>
      <c r="X115" s="139">
        <v>0</v>
      </c>
      <c r="Y115" s="140">
        <v>0</v>
      </c>
    </row>
    <row r="116" spans="1:27" ht="118.2" customHeight="1">
      <c r="A116" s="354"/>
      <c r="B116" s="427"/>
      <c r="C116" s="389"/>
      <c r="D116" s="18" t="s">
        <v>492</v>
      </c>
      <c r="E116" s="8" t="s">
        <v>485</v>
      </c>
      <c r="F116" s="17" t="s">
        <v>134</v>
      </c>
      <c r="G116" s="17"/>
      <c r="H116" s="44"/>
      <c r="I116" s="41"/>
      <c r="J116" s="23"/>
      <c r="K116" s="7"/>
      <c r="L116" s="7" t="s">
        <v>493</v>
      </c>
      <c r="M116" s="33"/>
      <c r="N116" s="31" t="s">
        <v>153</v>
      </c>
      <c r="O116" s="31" t="s">
        <v>58</v>
      </c>
      <c r="P116" s="9">
        <v>22.286125000000002</v>
      </c>
      <c r="Q116" s="9">
        <f t="shared" si="2"/>
        <v>0.16267244525547447</v>
      </c>
      <c r="R116" s="10" t="s">
        <v>494</v>
      </c>
      <c r="S116" s="10" t="s">
        <v>272</v>
      </c>
      <c r="T116" s="11">
        <v>2337963.91</v>
      </c>
      <c r="U116" s="12">
        <v>17065.43</v>
      </c>
      <c r="V116" s="12">
        <v>4538875.6838888898</v>
      </c>
      <c r="W116" s="13">
        <v>33130.479444444449</v>
      </c>
      <c r="X116" s="13">
        <v>1936565.1622666668</v>
      </c>
      <c r="Y116" s="118">
        <v>7840.6622222222222</v>
      </c>
      <c r="Z116" s="226" t="s">
        <v>248</v>
      </c>
      <c r="AA116" s="235" t="s">
        <v>146</v>
      </c>
    </row>
    <row r="117" spans="1:27" ht="19.5" customHeight="1">
      <c r="A117" s="101"/>
      <c r="B117" s="102"/>
      <c r="C117" s="85"/>
      <c r="D117" s="103"/>
      <c r="E117" s="104"/>
      <c r="F117" s="85"/>
      <c r="G117" s="85"/>
      <c r="H117" s="86"/>
      <c r="I117" s="104"/>
      <c r="J117" s="104"/>
      <c r="K117" s="105"/>
      <c r="L117" s="104"/>
      <c r="M117" s="105"/>
      <c r="N117" s="106"/>
      <c r="O117" s="106"/>
      <c r="P117" s="87"/>
      <c r="Q117" s="87"/>
      <c r="R117" s="85"/>
      <c r="S117" s="85"/>
      <c r="T117" s="88"/>
      <c r="U117" s="89"/>
      <c r="V117" s="89"/>
      <c r="W117" s="90"/>
      <c r="X117" s="141">
        <v>0</v>
      </c>
      <c r="Y117" s="141">
        <v>0</v>
      </c>
    </row>
    <row r="118" spans="1:27" ht="27" customHeight="1" thickBot="1">
      <c r="A118" s="27"/>
      <c r="B118" s="525" t="s">
        <v>495</v>
      </c>
      <c r="C118" s="526"/>
      <c r="D118" s="527"/>
      <c r="E118" s="48"/>
      <c r="F118" s="48"/>
      <c r="G118" s="48"/>
      <c r="H118" s="48"/>
      <c r="I118" s="48"/>
      <c r="J118" s="48"/>
      <c r="K118" s="48"/>
      <c r="L118" s="48"/>
      <c r="M118" s="48"/>
      <c r="N118" s="48"/>
      <c r="O118" s="48"/>
      <c r="P118" s="49">
        <v>167.95</v>
      </c>
      <c r="Q118" s="49">
        <f>P118/137</f>
        <v>1.225912408759124</v>
      </c>
      <c r="R118" s="48"/>
      <c r="S118" s="48"/>
      <c r="T118" s="50">
        <v>0</v>
      </c>
      <c r="U118" s="50"/>
      <c r="V118" s="50">
        <v>0</v>
      </c>
      <c r="W118" s="51"/>
      <c r="X118" s="142">
        <v>0</v>
      </c>
      <c r="Y118" s="142">
        <v>0</v>
      </c>
    </row>
    <row r="119" spans="1:27" ht="38.4" customHeight="1" thickBot="1">
      <c r="B119" s="422" t="s">
        <v>496</v>
      </c>
      <c r="C119" s="423"/>
      <c r="D119" s="423"/>
      <c r="E119" s="423"/>
      <c r="F119" s="423"/>
      <c r="G119" s="423"/>
      <c r="H119" s="423"/>
      <c r="I119" s="423"/>
      <c r="J119" s="423"/>
      <c r="K119" s="423"/>
      <c r="L119" s="423"/>
      <c r="M119" s="423"/>
      <c r="N119" s="423"/>
      <c r="O119" s="423"/>
      <c r="P119" s="423"/>
      <c r="Q119" s="423"/>
      <c r="R119" s="423"/>
      <c r="S119" s="424"/>
      <c r="T119" s="53">
        <v>0</v>
      </c>
      <c r="U119" s="54"/>
      <c r="V119" s="54">
        <v>0</v>
      </c>
      <c r="W119" s="54"/>
      <c r="X119" s="54">
        <v>0</v>
      </c>
      <c r="Y119" s="54">
        <v>0</v>
      </c>
    </row>
    <row r="120" spans="1:27" ht="32.4" customHeight="1">
      <c r="B120" s="517" t="s">
        <v>520</v>
      </c>
      <c r="C120" s="518"/>
      <c r="D120" s="55" t="s">
        <v>497</v>
      </c>
      <c r="E120" s="2"/>
      <c r="F120" s="2"/>
      <c r="G120" s="2"/>
      <c r="H120" s="419"/>
      <c r="I120" s="419"/>
      <c r="J120" s="419"/>
      <c r="K120" s="55"/>
      <c r="L120" s="55"/>
      <c r="M120" s="55"/>
      <c r="N120" s="396"/>
      <c r="O120" s="396"/>
      <c r="P120" s="523">
        <v>196.19</v>
      </c>
      <c r="Q120" s="523">
        <v>1.43</v>
      </c>
      <c r="R120" s="393" t="s">
        <v>498</v>
      </c>
      <c r="S120" s="399" t="s">
        <v>498</v>
      </c>
      <c r="T120" s="523">
        <v>42040779</v>
      </c>
      <c r="U120" s="523">
        <v>306867</v>
      </c>
      <c r="V120" s="523">
        <v>70068102</v>
      </c>
      <c r="W120" s="523">
        <v>511446</v>
      </c>
      <c r="X120" s="56">
        <v>0</v>
      </c>
      <c r="Y120" s="56">
        <v>0</v>
      </c>
    </row>
    <row r="121" spans="1:27" ht="32.4" customHeight="1">
      <c r="B121" s="519"/>
      <c r="C121" s="520"/>
      <c r="D121" s="55" t="s">
        <v>499</v>
      </c>
      <c r="E121" s="2"/>
      <c r="F121" s="2"/>
      <c r="G121" s="2"/>
      <c r="H121" s="420"/>
      <c r="I121" s="420"/>
      <c r="J121" s="420"/>
      <c r="K121" s="55"/>
      <c r="L121" s="55"/>
      <c r="M121" s="55"/>
      <c r="N121" s="397"/>
      <c r="O121" s="397"/>
      <c r="P121" s="524"/>
      <c r="Q121" s="524"/>
      <c r="R121" s="394"/>
      <c r="S121" s="400"/>
      <c r="T121" s="524"/>
      <c r="U121" s="524"/>
      <c r="V121" s="524"/>
      <c r="W121" s="524"/>
      <c r="X121" s="57">
        <v>0</v>
      </c>
      <c r="Y121" s="57">
        <v>0</v>
      </c>
    </row>
    <row r="122" spans="1:27" ht="32.4" customHeight="1">
      <c r="B122" s="519"/>
      <c r="C122" s="520"/>
      <c r="D122" s="55" t="s">
        <v>500</v>
      </c>
      <c r="E122" s="2"/>
      <c r="F122" s="2"/>
      <c r="G122" s="2"/>
      <c r="H122" s="420"/>
      <c r="I122" s="420"/>
      <c r="J122" s="420"/>
      <c r="K122" s="55"/>
      <c r="L122" s="55"/>
      <c r="M122" s="55"/>
      <c r="N122" s="397"/>
      <c r="O122" s="397"/>
      <c r="P122" s="524"/>
      <c r="Q122" s="524"/>
      <c r="R122" s="394"/>
      <c r="S122" s="400"/>
      <c r="T122" s="524"/>
      <c r="U122" s="524"/>
      <c r="V122" s="524"/>
      <c r="W122" s="524"/>
      <c r="X122" s="57">
        <v>0</v>
      </c>
      <c r="Y122" s="57">
        <v>0</v>
      </c>
    </row>
    <row r="123" spans="1:27" ht="32.4" customHeight="1">
      <c r="B123" s="519"/>
      <c r="C123" s="520"/>
      <c r="D123" s="55" t="s">
        <v>501</v>
      </c>
      <c r="E123" s="2"/>
      <c r="F123" s="2"/>
      <c r="G123" s="2"/>
      <c r="H123" s="420"/>
      <c r="I123" s="420"/>
      <c r="J123" s="420"/>
      <c r="K123" s="55"/>
      <c r="L123" s="55"/>
      <c r="M123" s="55"/>
      <c r="N123" s="397"/>
      <c r="O123" s="397"/>
      <c r="P123" s="524"/>
      <c r="Q123" s="524"/>
      <c r="R123" s="394"/>
      <c r="S123" s="400"/>
      <c r="T123" s="524"/>
      <c r="U123" s="524"/>
      <c r="V123" s="524"/>
      <c r="W123" s="524"/>
      <c r="X123" s="57">
        <v>0</v>
      </c>
      <c r="Y123" s="57">
        <v>0</v>
      </c>
    </row>
    <row r="124" spans="1:27" ht="32.4" customHeight="1">
      <c r="B124" s="519"/>
      <c r="C124" s="520"/>
      <c r="D124" s="55" t="s">
        <v>502</v>
      </c>
      <c r="E124" s="2"/>
      <c r="F124" s="2"/>
      <c r="G124" s="2"/>
      <c r="H124" s="420"/>
      <c r="I124" s="420"/>
      <c r="J124" s="420"/>
      <c r="K124" s="55"/>
      <c r="L124" s="55"/>
      <c r="M124" s="55"/>
      <c r="N124" s="397"/>
      <c r="O124" s="397"/>
      <c r="P124" s="524"/>
      <c r="Q124" s="524"/>
      <c r="R124" s="394"/>
      <c r="S124" s="400"/>
      <c r="T124" s="524"/>
      <c r="U124" s="524"/>
      <c r="V124" s="524"/>
      <c r="W124" s="524"/>
      <c r="X124" s="57">
        <v>0</v>
      </c>
      <c r="Y124" s="57">
        <v>0</v>
      </c>
    </row>
    <row r="125" spans="1:27" ht="32.4" customHeight="1">
      <c r="B125" s="519"/>
      <c r="C125" s="520"/>
      <c r="D125" s="55" t="s">
        <v>503</v>
      </c>
      <c r="E125" s="2"/>
      <c r="F125" s="2"/>
      <c r="G125" s="2"/>
      <c r="H125" s="420"/>
      <c r="I125" s="420"/>
      <c r="J125" s="420"/>
      <c r="K125" s="55"/>
      <c r="L125" s="55"/>
      <c r="M125" s="55"/>
      <c r="N125" s="397"/>
      <c r="O125" s="397"/>
      <c r="P125" s="524"/>
      <c r="Q125" s="524"/>
      <c r="R125" s="394"/>
      <c r="S125" s="400"/>
      <c r="T125" s="524"/>
      <c r="U125" s="524"/>
      <c r="V125" s="524"/>
      <c r="W125" s="524"/>
      <c r="X125" s="57"/>
      <c r="Y125" s="57"/>
    </row>
    <row r="126" spans="1:27" ht="32.4" customHeight="1" thickBot="1">
      <c r="B126" s="521"/>
      <c r="C126" s="522"/>
      <c r="D126" s="55" t="s">
        <v>519</v>
      </c>
      <c r="E126" s="2"/>
      <c r="F126" s="2"/>
      <c r="G126" s="2"/>
      <c r="H126" s="421"/>
      <c r="I126" s="421"/>
      <c r="J126" s="421"/>
      <c r="K126" s="55"/>
      <c r="L126" s="55"/>
      <c r="M126" s="55"/>
      <c r="N126" s="398"/>
      <c r="O126" s="398"/>
      <c r="P126" s="278">
        <v>84.08</v>
      </c>
      <c r="Q126" s="278">
        <v>0.62</v>
      </c>
      <c r="R126" s="395"/>
      <c r="S126" s="401"/>
      <c r="T126" s="279">
        <v>21020458</v>
      </c>
      <c r="U126" s="58">
        <v>153434</v>
      </c>
      <c r="V126" s="58">
        <v>21020458</v>
      </c>
      <c r="W126" s="58">
        <v>153434</v>
      </c>
      <c r="X126" s="58">
        <v>0</v>
      </c>
      <c r="Y126" s="58">
        <v>0</v>
      </c>
    </row>
    <row r="127" spans="1:27" ht="16.5" customHeight="1" thickBot="1">
      <c r="B127" s="390" t="s">
        <v>504</v>
      </c>
      <c r="C127" s="391"/>
      <c r="D127" s="391"/>
      <c r="E127" s="391"/>
      <c r="F127" s="391"/>
      <c r="G127" s="391"/>
      <c r="H127" s="391"/>
      <c r="I127" s="391"/>
      <c r="J127" s="391"/>
      <c r="K127" s="391"/>
      <c r="L127" s="391"/>
      <c r="M127" s="391"/>
      <c r="N127" s="391"/>
      <c r="O127" s="391"/>
      <c r="P127" s="391"/>
      <c r="Q127" s="392"/>
      <c r="T127" s="60">
        <v>0</v>
      </c>
      <c r="U127" s="54"/>
      <c r="V127" s="54">
        <v>0</v>
      </c>
      <c r="W127" s="54"/>
      <c r="X127" s="54">
        <v>0</v>
      </c>
      <c r="Y127" s="54">
        <v>0</v>
      </c>
    </row>
    <row r="128" spans="1:27" ht="123.75" customHeight="1" thickBot="1">
      <c r="B128" s="61" t="s">
        <v>505</v>
      </c>
      <c r="C128" s="61"/>
      <c r="D128" s="62" t="s">
        <v>506</v>
      </c>
      <c r="E128" s="63"/>
      <c r="F128" s="63"/>
      <c r="G128" s="63"/>
      <c r="H128" s="63"/>
      <c r="I128" s="63"/>
      <c r="J128" s="63"/>
      <c r="K128" s="62"/>
      <c r="L128" s="62"/>
      <c r="M128" s="62"/>
      <c r="N128" s="64"/>
      <c r="O128" s="62"/>
      <c r="P128" s="65">
        <v>148.41</v>
      </c>
      <c r="Q128" s="66">
        <v>1.08</v>
      </c>
      <c r="R128" s="64" t="s">
        <v>498</v>
      </c>
      <c r="S128" s="67" t="s">
        <v>498</v>
      </c>
      <c r="T128" s="68">
        <v>27238635.919999998</v>
      </c>
      <c r="U128" s="69">
        <v>198822.15999999997</v>
      </c>
      <c r="V128" s="69">
        <v>44449467.790000014</v>
      </c>
      <c r="W128" s="69">
        <v>324448.6700000001</v>
      </c>
      <c r="X128" s="69">
        <v>19926730.847100001</v>
      </c>
      <c r="Y128" s="69">
        <v>80678.289999999994</v>
      </c>
    </row>
    <row r="129" spans="2:25" ht="27" customHeight="1" thickBot="1">
      <c r="B129" s="70"/>
      <c r="C129" s="71"/>
      <c r="D129" s="72" t="s">
        <v>507</v>
      </c>
      <c r="E129" s="73"/>
      <c r="F129" s="73"/>
      <c r="G129" s="73"/>
      <c r="H129" s="73"/>
      <c r="I129" s="73"/>
      <c r="J129" s="73"/>
      <c r="K129" s="59"/>
      <c r="L129" s="59"/>
      <c r="M129" s="59"/>
      <c r="N129" s="59"/>
      <c r="O129" s="59"/>
      <c r="P129" s="74">
        <f>SUM(P3:P128)</f>
        <v>1644.00081</v>
      </c>
      <c r="Q129" s="74">
        <f>SUM(Q3:Q128)</f>
        <v>12.000954817518245</v>
      </c>
      <c r="R129" s="4"/>
      <c r="S129" s="75"/>
      <c r="T129" s="76">
        <f t="shared" ref="T129:Y129" si="3">SUM(T3:T128)</f>
        <v>205192708.99999997</v>
      </c>
      <c r="U129" s="76">
        <f t="shared" si="3"/>
        <v>1497757.0000000002</v>
      </c>
      <c r="V129" s="76">
        <f t="shared" si="3"/>
        <v>416481351.73333317</v>
      </c>
      <c r="W129" s="76">
        <f t="shared" si="3"/>
        <v>3040009.8666666662</v>
      </c>
      <c r="X129" s="76">
        <f t="shared" si="3"/>
        <v>116292401.11144002</v>
      </c>
      <c r="Y129" s="76">
        <f t="shared" si="3"/>
        <v>470838.50266666699</v>
      </c>
    </row>
    <row r="130" spans="2:25" ht="18" customHeight="1">
      <c r="Q130" s="78"/>
    </row>
    <row r="131" spans="2:25" ht="18" hidden="1" customHeight="1">
      <c r="U131" s="79"/>
      <c r="V131" s="79"/>
      <c r="W131" s="79"/>
      <c r="X131" s="79"/>
      <c r="Y131" s="79"/>
    </row>
    <row r="132" spans="2:25" ht="18" hidden="1" customHeight="1">
      <c r="D132" s="80"/>
      <c r="E132" s="52"/>
      <c r="F132" s="52"/>
      <c r="G132" s="52"/>
      <c r="H132" s="52"/>
      <c r="I132" s="52"/>
      <c r="J132" s="52"/>
      <c r="K132" s="80"/>
      <c r="L132" s="80"/>
      <c r="M132" s="80"/>
    </row>
    <row r="133" spans="2:25" ht="18" hidden="1" customHeight="1">
      <c r="P133" s="81"/>
      <c r="Q133" s="81"/>
      <c r="R133" s="81"/>
      <c r="S133" s="81"/>
      <c r="T133" s="81"/>
      <c r="U133" s="82"/>
      <c r="V133" s="82"/>
      <c r="W133" s="82"/>
      <c r="X133" s="82"/>
      <c r="Y133" s="82"/>
    </row>
    <row r="134" spans="2:25" ht="18" hidden="1" customHeight="1">
      <c r="P134" s="82"/>
      <c r="Q134" s="82"/>
      <c r="R134" s="81"/>
      <c r="S134" s="81"/>
      <c r="T134" s="81"/>
    </row>
    <row r="135" spans="2:25" ht="18" hidden="1" customHeight="1">
      <c r="P135" s="82"/>
      <c r="Q135" s="82"/>
      <c r="R135" s="81"/>
      <c r="S135" s="81"/>
      <c r="T135" s="81"/>
    </row>
    <row r="136" spans="2:25" ht="18" hidden="1" customHeight="1">
      <c r="P136" s="82"/>
      <c r="Q136" s="82"/>
      <c r="R136" s="81"/>
      <c r="S136" s="81"/>
      <c r="T136" s="81"/>
    </row>
    <row r="137" spans="2:25" ht="18" hidden="1" customHeight="1">
      <c r="P137" s="82"/>
      <c r="Q137" s="82"/>
      <c r="R137" s="81"/>
      <c r="S137" s="81"/>
      <c r="T137" s="81"/>
    </row>
    <row r="138" spans="2:25" ht="18" hidden="1" customHeight="1">
      <c r="P138" s="82"/>
      <c r="Q138" s="82"/>
      <c r="R138" s="81"/>
      <c r="S138" s="81"/>
      <c r="T138" s="81"/>
    </row>
    <row r="139" spans="2:25" ht="18" hidden="1" customHeight="1">
      <c r="D139" s="80"/>
      <c r="E139" s="52"/>
      <c r="F139" s="52"/>
      <c r="G139" s="52"/>
      <c r="H139" s="52"/>
      <c r="I139" s="52"/>
      <c r="J139" s="52"/>
      <c r="K139" s="80"/>
      <c r="L139" s="80"/>
      <c r="M139" s="80"/>
      <c r="N139" s="80"/>
      <c r="O139" s="80"/>
      <c r="P139" s="83"/>
      <c r="Q139" s="83"/>
      <c r="R139" s="81"/>
      <c r="S139" s="81"/>
      <c r="T139" s="81"/>
    </row>
    <row r="140" spans="2:25" ht="18" hidden="1"/>
    <row r="141" spans="2:25" ht="18" customHeight="1">
      <c r="P141" s="277"/>
      <c r="Q141" s="277"/>
      <c r="R141" s="277"/>
      <c r="S141" s="277"/>
      <c r="T141" s="277"/>
      <c r="U141" s="277"/>
      <c r="V141" s="277"/>
      <c r="W141" s="277"/>
      <c r="X141" s="277"/>
      <c r="Y141" s="277"/>
    </row>
    <row r="142" spans="2:25" ht="18" customHeight="1"/>
    <row r="143" spans="2:25" ht="18" customHeight="1">
      <c r="P143" s="82"/>
      <c r="Q143" s="82"/>
      <c r="T143" s="82"/>
      <c r="U143" s="82"/>
      <c r="V143" s="82"/>
      <c r="W143" s="82"/>
      <c r="X143" s="82"/>
      <c r="Y143" s="82"/>
    </row>
    <row r="144" spans="2:25"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sheetData>
  <mergeCells count="290">
    <mergeCell ref="B118:D118"/>
    <mergeCell ref="AA110:AA111"/>
    <mergeCell ref="Z37:Z38"/>
    <mergeCell ref="Z13:Z16"/>
    <mergeCell ref="Z7:Z8"/>
    <mergeCell ref="Z9:Z10"/>
    <mergeCell ref="AA41:AA42"/>
    <mergeCell ref="AA44:AA45"/>
    <mergeCell ref="X80:X83"/>
    <mergeCell ref="Y80:Y83"/>
    <mergeCell ref="Y37:Y38"/>
    <mergeCell ref="AA5:AA6"/>
    <mergeCell ref="AA7:AA8"/>
    <mergeCell ref="AA9:AA10"/>
    <mergeCell ref="AA13:AA16"/>
    <mergeCell ref="AA37:AA38"/>
    <mergeCell ref="AA46:AA47"/>
    <mergeCell ref="AA69:AA72"/>
    <mergeCell ref="AA80:AA83"/>
    <mergeCell ref="Z41:Z42"/>
    <mergeCell ref="Z5:Z6"/>
    <mergeCell ref="X110:X111"/>
    <mergeCell ref="Y110:Y111"/>
    <mergeCell ref="Z110:Z111"/>
    <mergeCell ref="Z88:Z90"/>
    <mergeCell ref="Z80:Z83"/>
    <mergeCell ref="Z69:Z72"/>
    <mergeCell ref="Z46:Z47"/>
    <mergeCell ref="Z44:Z45"/>
    <mergeCell ref="X41:X42"/>
    <mergeCell ref="Y41:Y42"/>
    <mergeCell ref="X44:X45"/>
    <mergeCell ref="Y44:Y45"/>
    <mergeCell ref="X46:X47"/>
    <mergeCell ref="Y46:Y47"/>
    <mergeCell ref="X69:X72"/>
    <mergeCell ref="Y69:Y72"/>
    <mergeCell ref="X88:X90"/>
    <mergeCell ref="Y88:Y90"/>
    <mergeCell ref="T1:U1"/>
    <mergeCell ref="V1:W1"/>
    <mergeCell ref="X1:Y1"/>
    <mergeCell ref="X3:Y3"/>
    <mergeCell ref="X5:X6"/>
    <mergeCell ref="Y5:Y6"/>
    <mergeCell ref="X7:X8"/>
    <mergeCell ref="Y7:Y8"/>
    <mergeCell ref="X9:X10"/>
    <mergeCell ref="Y9:Y10"/>
    <mergeCell ref="U5:U6"/>
    <mergeCell ref="T9:T10"/>
    <mergeCell ref="U9:U10"/>
    <mergeCell ref="V9:V10"/>
    <mergeCell ref="W9:W10"/>
    <mergeCell ref="W7:W8"/>
    <mergeCell ref="V3:W3"/>
    <mergeCell ref="U7:U8"/>
    <mergeCell ref="V7:V8"/>
    <mergeCell ref="V5:V6"/>
    <mergeCell ref="W5:W6"/>
    <mergeCell ref="T7:T8"/>
    <mergeCell ref="T5:T6"/>
    <mergeCell ref="H100:W100"/>
    <mergeCell ref="C79:C83"/>
    <mergeCell ref="H87:W87"/>
    <mergeCell ref="H91:W91"/>
    <mergeCell ref="D88:D90"/>
    <mergeCell ref="H88:H90"/>
    <mergeCell ref="I88:I90"/>
    <mergeCell ref="K88:K90"/>
    <mergeCell ref="L88:L90"/>
    <mergeCell ref="N88:N90"/>
    <mergeCell ref="O88:O90"/>
    <mergeCell ref="P88:P90"/>
    <mergeCell ref="Q88:Q90"/>
    <mergeCell ref="R88:R90"/>
    <mergeCell ref="S88:S90"/>
    <mergeCell ref="T88:T90"/>
    <mergeCell ref="U88:U90"/>
    <mergeCell ref="H80:H83"/>
    <mergeCell ref="D80:D83"/>
    <mergeCell ref="C100:C107"/>
    <mergeCell ref="C84:C98"/>
    <mergeCell ref="T80:T83"/>
    <mergeCell ref="U80:U83"/>
    <mergeCell ref="V80:V83"/>
    <mergeCell ref="R69:R72"/>
    <mergeCell ref="S69:S72"/>
    <mergeCell ref="T69:T72"/>
    <mergeCell ref="U69:U72"/>
    <mergeCell ref="V69:V72"/>
    <mergeCell ref="H76:W76"/>
    <mergeCell ref="H79:W79"/>
    <mergeCell ref="I80:I83"/>
    <mergeCell ref="K80:K83"/>
    <mergeCell ref="L80:L83"/>
    <mergeCell ref="N80:N83"/>
    <mergeCell ref="O80:O83"/>
    <mergeCell ref="P80:P83"/>
    <mergeCell ref="Q80:Q83"/>
    <mergeCell ref="R80:R83"/>
    <mergeCell ref="V44:V45"/>
    <mergeCell ref="W44:W45"/>
    <mergeCell ref="D44:D45"/>
    <mergeCell ref="H44:H45"/>
    <mergeCell ref="I44:I45"/>
    <mergeCell ref="I69:I72"/>
    <mergeCell ref="H69:H72"/>
    <mergeCell ref="L69:L72"/>
    <mergeCell ref="N69:N72"/>
    <mergeCell ref="Q69:Q72"/>
    <mergeCell ref="I46:I47"/>
    <mergeCell ref="H46:H47"/>
    <mergeCell ref="D46:D47"/>
    <mergeCell ref="Q46:Q47"/>
    <mergeCell ref="D55:D56"/>
    <mergeCell ref="K46:K47"/>
    <mergeCell ref="L46:L47"/>
    <mergeCell ref="N46:N47"/>
    <mergeCell ref="O46:O47"/>
    <mergeCell ref="P46:P47"/>
    <mergeCell ref="T46:T47"/>
    <mergeCell ref="U46:U47"/>
    <mergeCell ref="V41:V42"/>
    <mergeCell ref="W41:W42"/>
    <mergeCell ref="D41:D42"/>
    <mergeCell ref="O41:O42"/>
    <mergeCell ref="P41:P42"/>
    <mergeCell ref="Q41:Q42"/>
    <mergeCell ref="R41:R42"/>
    <mergeCell ref="S41:S42"/>
    <mergeCell ref="H41:H42"/>
    <mergeCell ref="I41:I42"/>
    <mergeCell ref="K41:K42"/>
    <mergeCell ref="L41:L42"/>
    <mergeCell ref="N41:N42"/>
    <mergeCell ref="S1:S2"/>
    <mergeCell ref="D1:D2"/>
    <mergeCell ref="Q1:Q2"/>
    <mergeCell ref="E1:F1"/>
    <mergeCell ref="H1:H2"/>
    <mergeCell ref="R1:R2"/>
    <mergeCell ref="A3:A64"/>
    <mergeCell ref="P9:P10"/>
    <mergeCell ref="Q9:Q10"/>
    <mergeCell ref="R46:R47"/>
    <mergeCell ref="S46:S47"/>
    <mergeCell ref="K5:K6"/>
    <mergeCell ref="D7:D8"/>
    <mergeCell ref="N7:N8"/>
    <mergeCell ref="O7:O8"/>
    <mergeCell ref="O13:O16"/>
    <mergeCell ref="C32:C33"/>
    <mergeCell ref="C34:C64"/>
    <mergeCell ref="A1:A2"/>
    <mergeCell ref="B1:B2"/>
    <mergeCell ref="P1:P2"/>
    <mergeCell ref="L1:L2"/>
    <mergeCell ref="M1:M2"/>
    <mergeCell ref="N1:O1"/>
    <mergeCell ref="C1:C2"/>
    <mergeCell ref="I1:K1"/>
    <mergeCell ref="O37:O38"/>
    <mergeCell ref="P69:P72"/>
    <mergeCell ref="S110:S111"/>
    <mergeCell ref="H120:J126"/>
    <mergeCell ref="B119:S119"/>
    <mergeCell ref="B100:B116"/>
    <mergeCell ref="P13:P16"/>
    <mergeCell ref="Q13:Q16"/>
    <mergeCell ref="R13:R16"/>
    <mergeCell ref="S13:S16"/>
    <mergeCell ref="Q44:Q45"/>
    <mergeCell ref="R44:R45"/>
    <mergeCell ref="S44:S45"/>
    <mergeCell ref="K44:K45"/>
    <mergeCell ref="L44:L45"/>
    <mergeCell ref="N44:N45"/>
    <mergeCell ref="O44:O45"/>
    <mergeCell ref="P44:P45"/>
    <mergeCell ref="K13:K16"/>
    <mergeCell ref="Q37:Q38"/>
    <mergeCell ref="R37:R38"/>
    <mergeCell ref="S37:S38"/>
    <mergeCell ref="B3:B64"/>
    <mergeCell ref="C3:C31"/>
    <mergeCell ref="B127:Q127"/>
    <mergeCell ref="R120:R126"/>
    <mergeCell ref="N120:N126"/>
    <mergeCell ref="O120:O126"/>
    <mergeCell ref="H108:W108"/>
    <mergeCell ref="D110:D111"/>
    <mergeCell ref="S120:S126"/>
    <mergeCell ref="H110:H111"/>
    <mergeCell ref="I110:I111"/>
    <mergeCell ref="K110:K111"/>
    <mergeCell ref="L110:L111"/>
    <mergeCell ref="N110:N111"/>
    <mergeCell ref="O110:O111"/>
    <mergeCell ref="P110:P111"/>
    <mergeCell ref="Q110:Q111"/>
    <mergeCell ref="R110:R111"/>
    <mergeCell ref="B120:C126"/>
    <mergeCell ref="P120:P125"/>
    <mergeCell ref="Q120:Q125"/>
    <mergeCell ref="T120:T125"/>
    <mergeCell ref="U120:U125"/>
    <mergeCell ref="V120:V125"/>
    <mergeCell ref="W120:W125"/>
    <mergeCell ref="L37:L38"/>
    <mergeCell ref="A100:A116"/>
    <mergeCell ref="D20:W20"/>
    <mergeCell ref="D23:W23"/>
    <mergeCell ref="D48:W48"/>
    <mergeCell ref="D50:W50"/>
    <mergeCell ref="D54:W54"/>
    <mergeCell ref="D57:W57"/>
    <mergeCell ref="D62:W62"/>
    <mergeCell ref="D66:W66"/>
    <mergeCell ref="T110:T111"/>
    <mergeCell ref="U110:U111"/>
    <mergeCell ref="V110:V111"/>
    <mergeCell ref="W110:W111"/>
    <mergeCell ref="H113:W113"/>
    <mergeCell ref="H115:W115"/>
    <mergeCell ref="B66:B98"/>
    <mergeCell ref="C67:C78"/>
    <mergeCell ref="C108:C116"/>
    <mergeCell ref="V37:V38"/>
    <mergeCell ref="W37:W38"/>
    <mergeCell ref="W46:W47"/>
    <mergeCell ref="I37:I38"/>
    <mergeCell ref="N37:N38"/>
    <mergeCell ref="N5:N6"/>
    <mergeCell ref="O5:O6"/>
    <mergeCell ref="H9:H10"/>
    <mergeCell ref="D5:D6"/>
    <mergeCell ref="H5:H6"/>
    <mergeCell ref="I5:I6"/>
    <mergeCell ref="P5:P6"/>
    <mergeCell ref="Q5:Q6"/>
    <mergeCell ref="R5:R6"/>
    <mergeCell ref="P7:P8"/>
    <mergeCell ref="Q7:Q8"/>
    <mergeCell ref="R7:R8"/>
    <mergeCell ref="P37:P38"/>
    <mergeCell ref="D13:D16"/>
    <mergeCell ref="D69:D72"/>
    <mergeCell ref="D9:D10"/>
    <mergeCell ref="D37:D38"/>
    <mergeCell ref="S7:S8"/>
    <mergeCell ref="S5:S6"/>
    <mergeCell ref="I13:I16"/>
    <mergeCell ref="H13:H16"/>
    <mergeCell ref="L13:L16"/>
    <mergeCell ref="N13:N16"/>
    <mergeCell ref="I9:I10"/>
    <mergeCell ref="O9:O10"/>
    <mergeCell ref="R9:R10"/>
    <mergeCell ref="S9:S10"/>
    <mergeCell ref="H7:H8"/>
    <mergeCell ref="K7:K8"/>
    <mergeCell ref="L7:L8"/>
    <mergeCell ref="L5:L6"/>
    <mergeCell ref="I7:I8"/>
    <mergeCell ref="H37:H38"/>
    <mergeCell ref="K9:K10"/>
    <mergeCell ref="L9:L10"/>
    <mergeCell ref="N9:N10"/>
    <mergeCell ref="AA88:AA90"/>
    <mergeCell ref="T13:T16"/>
    <mergeCell ref="U13:U16"/>
    <mergeCell ref="V13:V16"/>
    <mergeCell ref="W13:W16"/>
    <mergeCell ref="K37:K38"/>
    <mergeCell ref="T44:T45"/>
    <mergeCell ref="U44:U45"/>
    <mergeCell ref="T37:T38"/>
    <mergeCell ref="U37:U38"/>
    <mergeCell ref="T41:T42"/>
    <mergeCell ref="U41:U42"/>
    <mergeCell ref="W80:W83"/>
    <mergeCell ref="S80:S83"/>
    <mergeCell ref="W69:W72"/>
    <mergeCell ref="V46:V47"/>
    <mergeCell ref="V88:V90"/>
    <mergeCell ref="W88:W90"/>
    <mergeCell ref="X13:X16"/>
    <mergeCell ref="Y13:Y16"/>
    <mergeCell ref="X37:X38"/>
  </mergeCells>
  <phoneticPr fontId="2" type="noConversion"/>
  <hyperlinks>
    <hyperlink ref="J4" r:id="rId1" xr:uid="{B57BDE98-2275-43D6-B31A-86B3664458D5}"/>
    <hyperlink ref="J6" r:id="rId2" xr:uid="{17723778-A912-41D3-9285-F535950E1682}"/>
    <hyperlink ref="J7" r:id="rId3" xr:uid="{A85B7A1D-2E80-45D2-8706-F2130135E767}"/>
    <hyperlink ref="J8" r:id="rId4" xr:uid="{3E6833C2-F28C-4A17-A031-2AEC461F748C}"/>
    <hyperlink ref="J9" r:id="rId5" xr:uid="{0B944760-DA30-4F45-89D6-E7B0D67768EF}"/>
    <hyperlink ref="J10" r:id="rId6" xr:uid="{4196F21E-34BB-439F-8B46-A8E348D9F33A}"/>
    <hyperlink ref="J13" r:id="rId7" xr:uid="{F03FCF8F-97E6-483E-9A3C-AE39335FEAA0}"/>
    <hyperlink ref="J14" r:id="rId8" xr:uid="{7CDBD399-3E78-46C7-9C7F-D5D18BEC395F}"/>
    <hyperlink ref="J15" r:id="rId9" display="Safety and Security Assesment" xr:uid="{460D9FD6-1228-40E5-A748-B50D9157E5F9}"/>
    <hyperlink ref="J16" r:id="rId10" xr:uid="{C9662742-20F5-4C2B-B780-22BA4FCFE163}"/>
    <hyperlink ref="J37" r:id="rId11" xr:uid="{8475582C-ABEA-4B4F-BAF1-308827B5D34A}"/>
    <hyperlink ref="J38" r:id="rId12" xr:uid="{A0E7FDCE-3F1D-4622-ABA8-63BE15FBF387}"/>
    <hyperlink ref="J41" r:id="rId13" xr:uid="{F89300B6-AB53-45B6-A175-8595FC811F4B}"/>
    <hyperlink ref="J42" r:id="rId14" xr:uid="{9097C09C-873F-4CFF-B9DD-8BFAB0CD630C}"/>
    <hyperlink ref="J44" r:id="rId15" xr:uid="{AE559BBD-FECF-429A-9C5F-CD07797BAD90}"/>
    <hyperlink ref="J45" r:id="rId16" xr:uid="{42066DF9-7C61-4218-815A-2272D1DE7EA5}"/>
    <hyperlink ref="J46" r:id="rId17" xr:uid="{23FD0BFD-7509-4094-903E-2DB66D3E53A1}"/>
    <hyperlink ref="J47" r:id="rId18" xr:uid="{7E3E17DC-A80C-482E-ABAC-4C8897088A9E}"/>
    <hyperlink ref="J69" r:id="rId19" xr:uid="{9A642183-E0C4-40ED-9220-A1B8A1CA929A}"/>
    <hyperlink ref="J70" r:id="rId20" xr:uid="{70F902CF-D8E0-4229-BED4-D1BBA557DA8F}"/>
    <hyperlink ref="J71" r:id="rId21" xr:uid="{A794E9BF-E5D8-471A-B8B7-2D511A4B427D}"/>
    <hyperlink ref="J72" r:id="rId22" xr:uid="{90029D60-98F9-4DE6-98C4-3DE68CF193B8}"/>
    <hyperlink ref="J80" r:id="rId23" xr:uid="{47F4D62B-FB3B-4073-833D-BFA12A860943}"/>
    <hyperlink ref="J81" r:id="rId24" xr:uid="{B78E0838-5912-4A26-A50C-5CE35C92940B}"/>
    <hyperlink ref="J82" r:id="rId25" xr:uid="{3A9B2735-4107-4029-98D1-14BF00BB939F}"/>
    <hyperlink ref="J83" r:id="rId26" xr:uid="{3C7E3B0F-9D8A-4E09-AB06-2A06AAD14626}"/>
    <hyperlink ref="J88" r:id="rId27" xr:uid="{A42465E6-959F-4759-AFD2-F97B7F46AF4D}"/>
    <hyperlink ref="J89" r:id="rId28" xr:uid="{F0892BE7-8971-423E-AC76-04822B4D24EC}"/>
    <hyperlink ref="J90" r:id="rId29" xr:uid="{7E42C1E8-F7CA-48F5-A7DD-90A5D93260A0}"/>
    <hyperlink ref="J110" r:id="rId30" xr:uid="{554ECC0C-CEE3-4EBF-A63B-DD8DF06BA2E3}"/>
    <hyperlink ref="J111" r:id="rId31" xr:uid="{A99EEFDB-90C7-414D-8D52-ED6F62DF3872}"/>
    <hyperlink ref="J5" r:id="rId32" xr:uid="{99CA9B51-F6F2-4592-984A-4805EE78D8D8}"/>
  </hyperlinks>
  <pageMargins left="0.45" right="0.45" top="0.75" bottom="0.75" header="0.3" footer="0.3"/>
  <pageSetup paperSize="9" scale="33" fitToHeight="6" orientation="landscape" verticalDpi="300" r:id="rId33"/>
  <rowBreaks count="3" manualBreakCount="3">
    <brk id="31" max="16383" man="1"/>
    <brk id="65" max="16383" man="1"/>
    <brk id="1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4EBEE-881B-4AC2-A45D-EA86DAD5A648}">
  <dimension ref="A1:L61"/>
  <sheetViews>
    <sheetView zoomScale="80" zoomScaleNormal="80" workbookViewId="0">
      <selection activeCell="C4" sqref="C4:C17"/>
    </sheetView>
  </sheetViews>
  <sheetFormatPr defaultRowHeight="14.4"/>
  <cols>
    <col min="2" max="2" width="38.6640625" customWidth="1"/>
    <col min="3" max="3" width="62.33203125" customWidth="1"/>
    <col min="4" max="5" width="17.33203125" customWidth="1"/>
    <col min="6" max="11" width="17.33203125" style="238" customWidth="1"/>
  </cols>
  <sheetData>
    <row r="1" spans="1:12" ht="28.95" customHeight="1" thickBot="1">
      <c r="B1" s="528" t="s">
        <v>508</v>
      </c>
      <c r="C1" s="528"/>
      <c r="D1" s="528"/>
      <c r="E1" s="528"/>
      <c r="F1" s="528"/>
      <c r="G1" s="528"/>
      <c r="H1" s="528"/>
      <c r="I1" s="528"/>
      <c r="J1" s="528"/>
      <c r="K1" s="528"/>
    </row>
    <row r="2" spans="1:12" ht="30" customHeight="1">
      <c r="A2" s="284"/>
      <c r="B2" s="285"/>
      <c r="C2" s="286"/>
      <c r="D2" s="287" t="s">
        <v>509</v>
      </c>
      <c r="E2" s="288" t="s">
        <v>509</v>
      </c>
      <c r="F2" s="529" t="s">
        <v>510</v>
      </c>
      <c r="G2" s="529"/>
      <c r="H2" s="529" t="s">
        <v>15</v>
      </c>
      <c r="I2" s="529"/>
      <c r="J2" s="529" t="s">
        <v>511</v>
      </c>
      <c r="K2" s="530"/>
    </row>
    <row r="3" spans="1:12" ht="15" thickBot="1">
      <c r="A3" s="289"/>
      <c r="B3" s="230"/>
      <c r="C3" s="290"/>
      <c r="D3" s="240" t="s">
        <v>512</v>
      </c>
      <c r="E3" s="241" t="s">
        <v>513</v>
      </c>
      <c r="F3" s="242" t="s">
        <v>514</v>
      </c>
      <c r="G3" s="242" t="s">
        <v>515</v>
      </c>
      <c r="H3" s="242" t="s">
        <v>514</v>
      </c>
      <c r="I3" s="242" t="s">
        <v>515</v>
      </c>
      <c r="J3" s="242" t="s">
        <v>514</v>
      </c>
      <c r="K3" s="291" t="s">
        <v>515</v>
      </c>
    </row>
    <row r="4" spans="1:12" ht="14.4" customHeight="1">
      <c r="A4" s="540">
        <v>1</v>
      </c>
      <c r="B4" s="543" t="s">
        <v>72</v>
      </c>
      <c r="C4" s="549" t="s">
        <v>522</v>
      </c>
      <c r="D4" s="534">
        <f>Sheet1!P4+(Sheet1!P5*0.5)+Sheet1!P7+(Sheet1!P9*0.5)+(Sheet1!P11*0.5)+(Sheet1!P12*0.5)+Sheet1!P17+Sheet1!P18+(Sheet1!P24*0.5)+(Sheet1!P25*0.5)+Sheet1!P33+Sheet1!P34+(Sheet1!P35*0.5)+Sheet1!P36+Sheet1!P39+Sheet1!P41+Sheet1!P43+Sheet1!P44+Sheet1!P46+Sheet1!P49+(Sheet1!P73*0.5)+(Sheet1!P74*0.5)+(Sheet1!P75*0.5)+(Sheet1!P77*0.5)+(Sheet1!P78*0.5)+Sheet1!P80+Sheet1!P84+Sheet1!P85+Sheet1!P86+Sheet1!P92+Sheet1!P93+Sheet1!P94+(Sheet1!P96*0.5)+(Sheet1!P97*0.5)+(Sheet1!P98*0.5)+(Sheet1!P101*0.5)+Sheet1!P102+(Sheet1!P103*0.5)+(Sheet1!P105*0.5)+(Sheet1!P107*0.5)+(Sheet1!P112*0.5)</f>
        <v>445.73927000000003</v>
      </c>
      <c r="E4" s="534">
        <f>Sheet1!Q4+(Sheet1!Q5*0.5)+Sheet1!Q7+(Sheet1!Q9*0.5)+(Sheet1!Q11*0.5)+(Sheet1!Q12*0.5)+Sheet1!Q17+Sheet1!Q18+(Sheet1!Q24*0.5)+(Sheet1!Q25*0.5)+Sheet1!Q33+Sheet1!Q34+(Sheet1!Q35*0.5)+Sheet1!Q36+Sheet1!Q39+Sheet1!Q41+Sheet1!Q43+Sheet1!Q44+Sheet1!Q46+Sheet1!Q49+(Sheet1!Q73*0.5)+(Sheet1!Q74*0.5)+(Sheet1!Q75*0.5)+(Sheet1!Q77*0.5)+(Sheet1!Q78*0.5)+Sheet1!Q80+Sheet1!Q84+Sheet1!Q85+Sheet1!Q86+Sheet1!Q92+Sheet1!Q93+Sheet1!Q94+(Sheet1!Q96*0.5)+(Sheet1!Q97*0.5)+(Sheet1!Q98*0.5)+(Sheet1!Q101*0.5)+Sheet1!Q102+(Sheet1!Q103*0.5)+(Sheet1!Q105*0.5)+(Sheet1!Q107*0.5)+(Sheet1!Q112*0.5)-0.01</f>
        <v>3.2435713138686126</v>
      </c>
      <c r="F4" s="531">
        <f>Sheet1!T4+(Sheet1!T5*0.5)+Sheet1!T7+(Sheet1!T9*0.5)+(Sheet1!T11*0.5)+(Sheet1!T12*0.5)+Sheet1!T17+Sheet1!T18+(Sheet1!T24*0.5)+(Sheet1!T25*0.5)+Sheet1!T33+Sheet1!T34+(Sheet1!T35*0.5)+Sheet1!T36+Sheet1!T39+Sheet1!T41+Sheet1!T43+Sheet1!T44+Sheet1!T46+Sheet1!T49+(Sheet1!T73*0.5)+(Sheet1!T74*0.5)+(Sheet1!T75*0.5)+(Sheet1!T77*0.5)+(Sheet1!T78*0.5)+Sheet1!T80+Sheet1!T84+Sheet1!T85+Sheet1!T86+Sheet1!T92+Sheet1!T93+Sheet1!T94+(Sheet1!T96*0.5)+(Sheet1!T97*0.5)+(Sheet1!T98*0.5)+(Sheet1!T101*0.5)+Sheet1!T102+(Sheet1!T103*0.5)+(Sheet1!T105*0.5)+(Sheet1!T107*0.5)+(Sheet1!T112*0.5)</f>
        <v>45983617.079999998</v>
      </c>
      <c r="G4" s="531">
        <f>Sheet1!U4+(Sheet1!U5*0.5)+Sheet1!U7+(Sheet1!U9*0.5)+(Sheet1!U11*0.5)+(Sheet1!U12*0.5)+Sheet1!U17+Sheet1!U18+(Sheet1!U24*0.5)+(Sheet1!U25*0.5)+Sheet1!U33+Sheet1!U34+(Sheet1!U35*0.5)+Sheet1!U36+Sheet1!U39+Sheet1!U41+Sheet1!U43+Sheet1!U44+Sheet1!U46+Sheet1!U49+(Sheet1!U73*0.5)+(Sheet1!U74*0.5)+(Sheet1!U75*0.5)+(Sheet1!U77*0.5)+(Sheet1!U78*0.5)+Sheet1!U80+Sheet1!U84+Sheet1!U85+Sheet1!U86+Sheet1!U92+Sheet1!U93+Sheet1!U94+(Sheet1!U96*0.5)+(Sheet1!U97*0.5)+(Sheet1!U98*0.5)+(Sheet1!U101*0.5)+Sheet1!U102+(Sheet1!U103*0.5)+(Sheet1!U105*0.5)+(Sheet1!U107*0.5)+(Sheet1!U112*0.5)</f>
        <v>335646.84000000008</v>
      </c>
      <c r="H4" s="531">
        <f>Sheet1!V4+(Sheet1!V5*0.5)+Sheet1!V7+(Sheet1!V9*0.5)+(Sheet1!V11*0.5)+(Sheet1!V12*0.5)+Sheet1!V17+Sheet1!V18+(Sheet1!V24*0.5)+(Sheet1!V25*0.5)+Sheet1!V33+Sheet1!V34+(Sheet1!V35*0.5)+Sheet1!V36+Sheet1!V39+Sheet1!V41+Sheet1!V43+Sheet1!V44+Sheet1!V46+Sheet1!V49+(Sheet1!V73*0.5)+(Sheet1!V74*0.5)+(Sheet1!V75*0.5)+(Sheet1!V77*0.5)+(Sheet1!V78*0.5)+Sheet1!V80+Sheet1!V84+Sheet1!V85+Sheet1!V86+Sheet1!V92+Sheet1!V93+Sheet1!V94+(Sheet1!V96*0.5)+(Sheet1!V97*0.5)+(Sheet1!V98*0.5)+(Sheet1!V101*0.5)+Sheet1!V102+(Sheet1!V103*0.5)+(Sheet1!V105*0.5)+(Sheet1!V107*0.5)+(Sheet1!V112*0.5)</f>
        <v>116253046.0219444</v>
      </c>
      <c r="I4" s="531">
        <f>Sheet1!W4+(Sheet1!W5*0.5)+Sheet1!W7+(Sheet1!W9*0.5)+(Sheet1!W11*0.5)+(Sheet1!W12*0.5)+Sheet1!W17+Sheet1!W18+(Sheet1!W24*0.5)+(Sheet1!W25*0.5)+Sheet1!W33+Sheet1!W34+(Sheet1!W35*0.5)+Sheet1!W36+Sheet1!W39+Sheet1!W41+Sheet1!W43+Sheet1!W44+Sheet1!W46+Sheet1!W49+(Sheet1!W73*0.5)+(Sheet1!W74*0.5)+(Sheet1!W75*0.5)+(Sheet1!W77*0.5)+(Sheet1!W78*0.5)+Sheet1!W80+Sheet1!W84+Sheet1!W85+Sheet1!W86+Sheet1!W92+Sheet1!W93+Sheet1!W94+(Sheet1!W96*0.5)+(Sheet1!W97*0.5)+(Sheet1!W98*0.5)+(Sheet1!W101*0.5)+Sheet1!W102+(Sheet1!W103*0.5)+(Sheet1!W105*0.5)+(Sheet1!W107*0.5)+(Sheet1!W112*0.5)</f>
        <v>848562.37972222199</v>
      </c>
      <c r="J4" s="531">
        <f>Sheet1!X4+(Sheet1!X5*0.5)+Sheet1!X7+(Sheet1!X9*0.5)+(Sheet1!X11*0.5)+(Sheet1!X12*0.5)+Sheet1!X17+Sheet1!X18+(Sheet1!X24*0.5)+(Sheet1!X25*0.5)+Sheet1!X33+Sheet1!X34+(Sheet1!X35*0.5)+Sheet1!X36+Sheet1!X39+Sheet1!X41+Sheet1!X43+Sheet1!X44+Sheet1!X46+Sheet1!X49+(Sheet1!X73*0.5)+(Sheet1!X74*0.5)+(Sheet1!X75*0.5)+(Sheet1!X77*0.5)+(Sheet1!X78*0.5)+Sheet1!X80+Sheet1!X84+Sheet1!X85+Sheet1!X86+Sheet1!X92+Sheet1!X93+Sheet1!X94+(Sheet1!X96*0.5)+(Sheet1!X97*0.5)+(Sheet1!X98*0.5)+(Sheet1!X101*0.5)+Sheet1!X102+(Sheet1!X103*0.5)+(Sheet1!X105*0.5)+(Sheet1!X107*0.5)+(Sheet1!X112*0.5)</f>
        <v>38221985.280315436</v>
      </c>
      <c r="K4" s="531">
        <f>Sheet1!Y4+(Sheet1!Y5*0.5)+Sheet1!Y7+(Sheet1!Y9*0.5)+(Sheet1!Y11*0.5)+(Sheet1!Y12*0.5)+Sheet1!Y17+Sheet1!Y18+(Sheet1!Y24*0.5)+(Sheet1!Y25*0.5)+Sheet1!Y33+Sheet1!Y34+(Sheet1!Y35*0.5)+Sheet1!Y36+Sheet1!Y39+Sheet1!Y41+Sheet1!Y43+Sheet1!Y44+Sheet1!Y46+Sheet1!Y49+(Sheet1!Y73*0.5)+(Sheet1!Y74*0.5)+(Sheet1!Y75*0.5)+(Sheet1!Y77*0.5)+(Sheet1!Y78*0.5)+Sheet1!Y80+Sheet1!Y84+Sheet1!Y85+Sheet1!Y86+Sheet1!Y92+Sheet1!Y93+Sheet1!Y94+(Sheet1!Y96*0.5)+(Sheet1!Y97*0.5)+(Sheet1!Y98*0.5)+(Sheet1!Y101*0.5)+Sheet1!Y102+(Sheet1!Y103*0.5)+(Sheet1!Y105*0.5)+(Sheet1!Y107*0.5)+(Sheet1!Y112*0.5)</f>
        <v>154751.14623391817</v>
      </c>
    </row>
    <row r="5" spans="1:12" ht="14.4" customHeight="1">
      <c r="A5" s="541"/>
      <c r="B5" s="544"/>
      <c r="C5" s="550"/>
      <c r="D5" s="535"/>
      <c r="E5" s="535"/>
      <c r="F5" s="532"/>
      <c r="G5" s="532"/>
      <c r="H5" s="532"/>
      <c r="I5" s="532"/>
      <c r="J5" s="532"/>
      <c r="K5" s="532"/>
    </row>
    <row r="6" spans="1:12" ht="14.4" customHeight="1">
      <c r="A6" s="541"/>
      <c r="B6" s="544"/>
      <c r="C6" s="550"/>
      <c r="D6" s="535"/>
      <c r="E6" s="535"/>
      <c r="F6" s="532"/>
      <c r="G6" s="532"/>
      <c r="H6" s="532"/>
      <c r="I6" s="532"/>
      <c r="J6" s="532"/>
      <c r="K6" s="532"/>
    </row>
    <row r="7" spans="1:12" ht="14.4" customHeight="1">
      <c r="A7" s="541"/>
      <c r="B7" s="544"/>
      <c r="C7" s="550"/>
      <c r="D7" s="535"/>
      <c r="E7" s="535"/>
      <c r="F7" s="532"/>
      <c r="G7" s="532"/>
      <c r="H7" s="532"/>
      <c r="I7" s="532"/>
      <c r="J7" s="532"/>
      <c r="K7" s="532"/>
    </row>
    <row r="8" spans="1:12" ht="14.4" customHeight="1">
      <c r="A8" s="541"/>
      <c r="B8" s="544"/>
      <c r="C8" s="550"/>
      <c r="D8" s="535"/>
      <c r="E8" s="535"/>
      <c r="F8" s="532"/>
      <c r="G8" s="532"/>
      <c r="H8" s="532"/>
      <c r="I8" s="532"/>
      <c r="J8" s="532"/>
      <c r="K8" s="532"/>
      <c r="L8" s="237"/>
    </row>
    <row r="9" spans="1:12" ht="14.4" customHeight="1">
      <c r="A9" s="541"/>
      <c r="B9" s="544"/>
      <c r="C9" s="550"/>
      <c r="D9" s="535"/>
      <c r="E9" s="535"/>
      <c r="F9" s="532"/>
      <c r="G9" s="532"/>
      <c r="H9" s="532"/>
      <c r="I9" s="532"/>
      <c r="J9" s="532"/>
      <c r="K9" s="532"/>
    </row>
    <row r="10" spans="1:12" ht="14.4" customHeight="1">
      <c r="A10" s="541"/>
      <c r="B10" s="544"/>
      <c r="C10" s="550"/>
      <c r="D10" s="535"/>
      <c r="E10" s="535"/>
      <c r="F10" s="532"/>
      <c r="G10" s="532"/>
      <c r="H10" s="532"/>
      <c r="I10" s="532"/>
      <c r="J10" s="532"/>
      <c r="K10" s="532"/>
    </row>
    <row r="11" spans="1:12" ht="14.4" customHeight="1">
      <c r="A11" s="541"/>
      <c r="B11" s="544"/>
      <c r="C11" s="550"/>
      <c r="D11" s="535"/>
      <c r="E11" s="535"/>
      <c r="F11" s="532"/>
      <c r="G11" s="532"/>
      <c r="H11" s="532"/>
      <c r="I11" s="532"/>
      <c r="J11" s="532"/>
      <c r="K11" s="532"/>
    </row>
    <row r="12" spans="1:12" ht="14.4" customHeight="1">
      <c r="A12" s="541"/>
      <c r="B12" s="544"/>
      <c r="C12" s="550"/>
      <c r="D12" s="535"/>
      <c r="E12" s="535"/>
      <c r="F12" s="532"/>
      <c r="G12" s="532"/>
      <c r="H12" s="532"/>
      <c r="I12" s="532"/>
      <c r="J12" s="532"/>
      <c r="K12" s="532"/>
    </row>
    <row r="13" spans="1:12" ht="14.4" customHeight="1">
      <c r="A13" s="541"/>
      <c r="B13" s="544"/>
      <c r="C13" s="550"/>
      <c r="D13" s="535"/>
      <c r="E13" s="535"/>
      <c r="F13" s="532"/>
      <c r="G13" s="532"/>
      <c r="H13" s="532"/>
      <c r="I13" s="532"/>
      <c r="J13" s="532"/>
      <c r="K13" s="532"/>
    </row>
    <row r="14" spans="1:12" ht="14.4" customHeight="1">
      <c r="A14" s="541"/>
      <c r="B14" s="544"/>
      <c r="C14" s="550"/>
      <c r="D14" s="535"/>
      <c r="E14" s="535"/>
      <c r="F14" s="532"/>
      <c r="G14" s="532"/>
      <c r="H14" s="532"/>
      <c r="I14" s="532"/>
      <c r="J14" s="532"/>
      <c r="K14" s="532"/>
    </row>
    <row r="15" spans="1:12" ht="14.4" customHeight="1">
      <c r="A15" s="541"/>
      <c r="B15" s="544"/>
      <c r="C15" s="550"/>
      <c r="D15" s="535"/>
      <c r="E15" s="535"/>
      <c r="F15" s="532"/>
      <c r="G15" s="532"/>
      <c r="H15" s="532"/>
      <c r="I15" s="532"/>
      <c r="J15" s="532"/>
      <c r="K15" s="532"/>
    </row>
    <row r="16" spans="1:12" ht="14.4" customHeight="1">
      <c r="A16" s="541"/>
      <c r="B16" s="544"/>
      <c r="C16" s="550"/>
      <c r="D16" s="535"/>
      <c r="E16" s="535"/>
      <c r="F16" s="532"/>
      <c r="G16" s="532"/>
      <c r="H16" s="532"/>
      <c r="I16" s="532"/>
      <c r="J16" s="532"/>
      <c r="K16" s="532"/>
    </row>
    <row r="17" spans="1:11" ht="14.4" customHeight="1" thickBot="1">
      <c r="A17" s="542"/>
      <c r="B17" s="545"/>
      <c r="C17" s="551"/>
      <c r="D17" s="536"/>
      <c r="E17" s="536"/>
      <c r="F17" s="533"/>
      <c r="G17" s="533"/>
      <c r="H17" s="533"/>
      <c r="I17" s="533"/>
      <c r="J17" s="533"/>
      <c r="K17" s="533"/>
    </row>
    <row r="18" spans="1:11" ht="14.4" customHeight="1">
      <c r="A18" s="546">
        <v>2</v>
      </c>
      <c r="B18" s="544" t="s">
        <v>516</v>
      </c>
      <c r="C18" s="549" t="s">
        <v>523</v>
      </c>
      <c r="D18" s="534">
        <f>(Sheet1!P12*0.5)+(Sheet1!P13*0.5)+(Sheet1!P21*0.5)+Sheet1!P22+Sheet1!P27+Sheet1!P28+Sheet1!P29+Sheet1!P30+(Sheet1!P31*0.5)+Sheet1!P37+Sheet1!P55+Sheet1!P58+Sheet1!P59+Sheet1!P60+Sheet1!P61+Sheet1!P63+Sheet1!P64++Sheet1!P104+(Sheet1!P105*0.5)+Sheet1!P106+Sheet1!P109+Sheet1!P110+(Sheet1!P112*0.5)+Sheet1!P114+Sheet1!P116</f>
        <v>351.82976250000002</v>
      </c>
      <c r="E18" s="534">
        <f>(Sheet1!Q12*0.5)+(Sheet1!Q13*0.5)+(Sheet1!Q21*0.5)+Sheet1!Q22+Sheet1!Q27+Sheet1!Q28+Sheet1!Q29+Sheet1!Q30+(Sheet1!Q31*0.5)+Sheet1!Q37+Sheet1!Q55+Sheet1!Q58+Sheet1!Q59+Sheet1!Q60+Sheet1!Q61+Sheet1!Q63+Sheet1!Q64++Sheet1!Q104+(Sheet1!Q105*0.5)+Sheet1!Q106+Sheet1!Q109+Sheet1!Q110+(Sheet1!Q112*0.5)+Sheet1!Q114+Sheet1!Q116</f>
        <v>2.5681004562043794</v>
      </c>
      <c r="F18" s="531">
        <f>(Sheet1!T12*0.5)+(Sheet1!T13*0.5)+(Sheet1!T21*0.5)+Sheet1!T22+Sheet1!T27+Sheet1!T28+Sheet1!T29+Sheet1!T30+(Sheet1!T31*0.5)+Sheet1!T37+Sheet1!T55+Sheet1!T58+Sheet1!T59+Sheet1!T60+Sheet1!T61+Sheet1!T63+Sheet1!T64+Sheet1!T104+(Sheet1!T105*0.5)+Sheet1!T106+Sheet1!T109+Sheet1!T110+(Sheet1!T112*0.5)+Sheet1!T114+Sheet1!T116</f>
        <v>38458322.159999996</v>
      </c>
      <c r="G18" s="531">
        <f>(Sheet1!U12*0.5)+(Sheet1!U13*0.5)+(Sheet1!U21*0.5)+Sheet1!U22+Sheet1!U27+Sheet1!U28+Sheet1!U29+Sheet1!U30+(Sheet1!U31*0.5)+Sheet1!U37+Sheet1!U55+Sheet1!U58+Sheet1!U59+Sheet1!U60+Sheet1!U61+Sheet1!U63+Sheet1!U64+Sheet1!U104+(Sheet1!U105*0.5)+Sheet1!U106+Sheet1!U109+Sheet1!U110+(Sheet1!U112*0.5)+Sheet1!U114+Sheet1!U116</f>
        <v>280717.68</v>
      </c>
      <c r="H18" s="531">
        <f>(Sheet1!V12*0.5)+(Sheet1!V13*0.5)+(Sheet1!V21*0.5)+Sheet1!V22+Sheet1!V27+Sheet1!V28+Sheet1!V29+Sheet1!V30+(Sheet1!V31*0.5)+Sheet1!V37+Sheet1!V55+Sheet1!V58+Sheet1!V59+Sheet1!V60+Sheet1!V61+Sheet1!V63+Sheet1!V64+Sheet1!V104+(Sheet1!V105*0.5)+Sheet1!V106+Sheet1!V109+Sheet1!V110+(Sheet1!V112*0.5)+Sheet1!V114+Sheet1!V116</f>
        <v>98436056.472222179</v>
      </c>
      <c r="I18" s="531">
        <f>(Sheet1!W12*0.5)+(Sheet1!W13*0.5)+(Sheet1!W21*0.5)+Sheet1!W22+Sheet1!W27+Sheet1!W28+Sheet1!W29+Sheet1!W30+(Sheet1!W31*0.5)+Sheet1!W37+Sheet1!W55+Sheet1!W58+Sheet1!W59+Sheet1!W60+Sheet1!W61+Sheet1!W63+Sheet1!W64+Sheet1!W104+(Sheet1!W105*0.5)+Sheet1!W106+Sheet1!W109+Sheet1!W110+(Sheet1!W112*0.5)+Sheet1!W114+Sheet1!W116</f>
        <v>718511.36111111089</v>
      </c>
      <c r="J18" s="531">
        <f>(Sheet1!X12*0.5)+(Sheet1!X13*0.5)+(Sheet1!X21*0.5)+Sheet1!X22+Sheet1!X27+Sheet1!X28+Sheet1!X29+Sheet1!X30+(Sheet1!X31*0.5)+Sheet1!X37+Sheet1!X55+Sheet1!X58+Sheet1!X59+Sheet1!X60+Sheet1!X61+Sheet1!X63+Sheet1!X64+Sheet1!X104+(Sheet1!X105*0.5)+Sheet1!X106+Sheet1!X109+Sheet1!X110+(Sheet1!X112*0.5)+Sheet1!X114+Sheet1!X116</f>
        <v>30799851.961726669</v>
      </c>
      <c r="K18" s="531">
        <f>(Sheet1!Y12*0.5)+(Sheet1!Y13*0.5)+(Sheet1!Y21*0.5)+Sheet1!Y22+Sheet1!Y27+Sheet1!Y28+Sheet1!Y29+Sheet1!Y30+(Sheet1!Y31*0.5)+Sheet1!Y37+Sheet1!Y55+Sheet1!Y58+Sheet1!Y59+Sheet1!Y60+Sheet1!Y61+Sheet1!Y63+Sheet1!Y64+Sheet1!Y104+(Sheet1!Y105*0.5)+Sheet1!Y106+Sheet1!Y109+Sheet1!Y110+(Sheet1!Y112*0.5)+Sheet1!Y114+Sheet1!Y116</f>
        <v>124700.80622222221</v>
      </c>
    </row>
    <row r="19" spans="1:11" ht="14.4" customHeight="1">
      <c r="A19" s="546"/>
      <c r="B19" s="544"/>
      <c r="C19" s="550"/>
      <c r="D19" s="535"/>
      <c r="E19" s="535"/>
      <c r="F19" s="532"/>
      <c r="G19" s="532"/>
      <c r="H19" s="532"/>
      <c r="I19" s="532"/>
      <c r="J19" s="532"/>
      <c r="K19" s="532"/>
    </row>
    <row r="20" spans="1:11" ht="14.4" customHeight="1">
      <c r="A20" s="546"/>
      <c r="B20" s="544"/>
      <c r="C20" s="550"/>
      <c r="D20" s="535"/>
      <c r="E20" s="535"/>
      <c r="F20" s="532"/>
      <c r="G20" s="532"/>
      <c r="H20" s="532"/>
      <c r="I20" s="532"/>
      <c r="J20" s="532"/>
      <c r="K20" s="532"/>
    </row>
    <row r="21" spans="1:11" ht="14.4" customHeight="1">
      <c r="A21" s="546"/>
      <c r="B21" s="544"/>
      <c r="C21" s="550"/>
      <c r="D21" s="535"/>
      <c r="E21" s="535"/>
      <c r="F21" s="532"/>
      <c r="G21" s="532"/>
      <c r="H21" s="532"/>
      <c r="I21" s="532"/>
      <c r="J21" s="532"/>
      <c r="K21" s="532"/>
    </row>
    <row r="22" spans="1:11" ht="14.4" customHeight="1">
      <c r="A22" s="546"/>
      <c r="B22" s="544"/>
      <c r="C22" s="550"/>
      <c r="D22" s="535"/>
      <c r="E22" s="535"/>
      <c r="F22" s="532"/>
      <c r="G22" s="532"/>
      <c r="H22" s="532"/>
      <c r="I22" s="532"/>
      <c r="J22" s="532"/>
      <c r="K22" s="532"/>
    </row>
    <row r="23" spans="1:11" ht="14.4" customHeight="1" thickBot="1">
      <c r="A23" s="546"/>
      <c r="B23" s="544"/>
      <c r="C23" s="551"/>
      <c r="D23" s="539"/>
      <c r="E23" s="539"/>
      <c r="F23" s="537"/>
      <c r="G23" s="537"/>
      <c r="H23" s="537"/>
      <c r="I23" s="537"/>
      <c r="J23" s="537"/>
      <c r="K23" s="537"/>
    </row>
    <row r="24" spans="1:11">
      <c r="A24" s="547">
        <v>3</v>
      </c>
      <c r="B24" s="543" t="s">
        <v>517</v>
      </c>
      <c r="C24" s="549" t="s">
        <v>524</v>
      </c>
      <c r="D24" s="538">
        <f>(Sheet1!P5*0.5)+(Sheet1!P9*0.5)+(Sheet1!P11*0.5)+(Sheet1!P13*0.5)+Sheet1!P19+(Sheet1!P21*0.5)+(Sheet1!P24*0.5)+(Sheet1!P25*0.5)+(Sheet1!P31*0.5)+(Sheet1!P35*0.5)+Sheet1!P51+Sheet1!P52+Sheet1!P53+(Sheet1!P73*0.5)+(Sheet1!P74*0.5)+(Sheet1!P75*0.5)+(Sheet1!P77*0.5)+(Sheet1!P78*0.5)+Sheet1!P88+(Sheet1!P96*0.5)+(Sheet1!P97*0.5)+(Sheet1!P98*0.5)+(Sheet1!P101*0.5)+(Sheet1!P103*0.5)+(Sheet1!P107*0.5)+Sheet1!P67+Sheet1!P68+Sheet1!P69</f>
        <v>249.80177749999996</v>
      </c>
      <c r="E24" s="538">
        <f>(Sheet1!Q5*0.5)+(Sheet1!Q9*0.5)+(Sheet1!Q11*0.5)+(Sheet1!Q13*0.5)+Sheet1!Q19+(Sheet1!Q21*0.5)+(Sheet1!Q24*0.5)+(Sheet1!Q25*0.5)+(Sheet1!Q31*0.5)+(Sheet1!Q35*0.5)+Sheet1!Q51+Sheet1!Q52+Sheet1!Q53+(Sheet1!Q73*0.5)+(Sheet1!Q74*0.5)+(Sheet1!Q75*0.5)+(Sheet1!Q77*0.5)+(Sheet1!Q78*0.5)+Sheet1!Q88+(Sheet1!Q96*0.5)+(Sheet1!Q97*0.5)+(Sheet1!Q98*0.5)+(Sheet1!Q101*0.5)+(Sheet1!Q103*0.5)+(Sheet1!Q107*0.5)+Sheet1!Q67+Sheet1!Q68+Sheet1!Q69</f>
        <v>1.8233706386861315</v>
      </c>
      <c r="F24" s="538">
        <f>(Sheet1!T5*0.5)+(Sheet1!T9*0.5)+(Sheet1!T11*0.5)+(Sheet1!T13*0.5)+Sheet1!T19+(Sheet1!T21*0.5)+(Sheet1!T24*0.5)+(Sheet1!T25*0.5)+(Sheet1!T31*0.5)+(Sheet1!T35*0.5)+Sheet1!T51+Sheet1!T52+Sheet1!T53+(Sheet1!T73*0.5)+(Sheet1!T74*0.5)+(Sheet1!T75*0.5)+(Sheet1!T77*0.5)+(Sheet1!T78*0.5)+Sheet1!T88+(Sheet1!T96*0.5)+(Sheet1!T97*0.5)+(Sheet1!T98*0.5)+(Sheet1!T101*0.5)+(Sheet1!T103*0.5)+(Sheet1!T107*0.5)+Sheet1!T67+Sheet1!T68+Sheet1!T69</f>
        <v>30450896.84</v>
      </c>
      <c r="G24" s="538">
        <f>(Sheet1!U5*0.5)+(Sheet1!U9*0.5)+(Sheet1!U11*0.5)+(Sheet1!U13*0.5)+Sheet1!U19+(Sheet1!U21*0.5)+(Sheet1!U24*0.5)+(Sheet1!U25*0.5)+(Sheet1!U31*0.5)+(Sheet1!U35*0.5)+Sheet1!U51+Sheet1!U52+Sheet1!U53+(Sheet1!U73*0.5)+(Sheet1!U74*0.5)+(Sheet1!U75*0.5)+(Sheet1!U77*0.5)+(Sheet1!U78*0.5)+Sheet1!U88+(Sheet1!U96*0.5)+(Sheet1!U97*0.5)+(Sheet1!U98*0.5)+(Sheet1!U101*0.5)+(Sheet1!U103*0.5)+(Sheet1!U107*0.5)+Sheet1!U67+Sheet1!U68+Sheet1!U69</f>
        <v>222269.32000000007</v>
      </c>
      <c r="H24" s="538">
        <f>(Sheet1!V5*0.5)+(Sheet1!V9*0.5)+(Sheet1!V11*0.5)+(Sheet1!V13*0.5)+Sheet1!V19+(Sheet1!V21*0.5)+(Sheet1!V24*0.5)+(Sheet1!V25*0.5)+(Sheet1!V31*0.5)+(Sheet1!V35*0.5)+Sheet1!V51+Sheet1!V52+Sheet1!V53+(Sheet1!V73*0.5)+(Sheet1!V74*0.5)+(Sheet1!V75*0.5)+(Sheet1!V77*0.5)+(Sheet1!V78*0.5)+Sheet1!V88+(Sheet1!V96*0.5)+(Sheet1!V97*0.5)+(Sheet1!V98*0.5)+(Sheet1!V101*0.5)+(Sheet1!V103*0.5)+(Sheet1!V107*0.5)+Sheet1!V67+Sheet1!V68+Sheet1!V69</f>
        <v>66254221.449166656</v>
      </c>
      <c r="I24" s="538">
        <f>(Sheet1!W5*0.5)+(Sheet1!W9*0.5)+(Sheet1!W11*0.5)+(Sheet1!W13*0.5)+Sheet1!W19+(Sheet1!W21*0.5)+(Sheet1!W24*0.5)+(Sheet1!W25*0.5)+(Sheet1!W31*0.5)+(Sheet1!W35*0.5)+Sheet1!W51+Sheet1!W52+Sheet1!W53+(Sheet1!W73*0.5)+(Sheet1!W74*0.5)+(Sheet1!W75*0.5)+(Sheet1!W77*0.5)+(Sheet1!W78*0.5)+Sheet1!W88+(Sheet1!W96*0.5)+(Sheet1!W97*0.5)+(Sheet1!W98*0.5)+(Sheet1!W101*0.5)+(Sheet1!W103*0.5)+(Sheet1!W107*0.5)+Sheet1!W67+Sheet1!W68+Sheet1!W69</f>
        <v>483607.4558333332</v>
      </c>
      <c r="J24" s="538">
        <f>(Sheet1!X5*0.5)+(Sheet1!X9*0.5)+(Sheet1!X11*0.5)+(Sheet1!X13*0.5)+Sheet1!X19+(Sheet1!X21*0.5)+(Sheet1!X24*0.5)+(Sheet1!X25*0.5)+(Sheet1!X31*0.5)+(Sheet1!X35*0.5)+Sheet1!X51+Sheet1!X52+Sheet1!X53+(Sheet1!X73*0.5)+(Sheet1!X74*0.5)+(Sheet1!X75*0.5)+(Sheet1!X77*0.5)+(Sheet1!X78*0.5)+Sheet1!X88+(Sheet1!X96*0.5)+(Sheet1!X97*0.5)+(Sheet1!X98*0.5)+(Sheet1!X101*0.5)+(Sheet1!X103*0.5)+(Sheet1!X107*0.5)+Sheet1!X67+Sheet1!X68+Sheet1!X69</f>
        <v>27343833.022297889</v>
      </c>
      <c r="K24" s="538">
        <f>(Sheet1!Y5*0.5)+(Sheet1!Y9*0.5)+(Sheet1!Y11*0.5)+(Sheet1!Y13*0.5)+Sheet1!Y19+(Sheet1!Y21*0.5)+(Sheet1!Y24*0.5)+(Sheet1!Y25*0.5)+(Sheet1!Y31*0.5)+(Sheet1!Y35*0.5)+Sheet1!Y51+Sheet1!Y52+Sheet1!Y53+(Sheet1!Y73*0.5)+(Sheet1!Y74*0.5)+(Sheet1!Y75*0.5)+(Sheet1!Y77*0.5)+(Sheet1!Y78*0.5)+Sheet1!Y88+(Sheet1!Y96*0.5)+(Sheet1!Y97*0.5)+(Sheet1!Y98*0.5)+(Sheet1!Y101*0.5)+(Sheet1!Y103*0.5)+(Sheet1!Y107*0.5)+Sheet1!Y67+Sheet1!Y68+Sheet1!Y69</f>
        <v>110708.26021052631</v>
      </c>
    </row>
    <row r="25" spans="1:11" ht="14.4" customHeight="1">
      <c r="A25" s="546"/>
      <c r="B25" s="544"/>
      <c r="C25" s="550"/>
      <c r="D25" s="535"/>
      <c r="E25" s="535"/>
      <c r="F25" s="532"/>
      <c r="G25" s="532"/>
      <c r="H25" s="532"/>
      <c r="I25" s="532"/>
      <c r="J25" s="532"/>
      <c r="K25" s="532"/>
    </row>
    <row r="26" spans="1:11" ht="14.4" customHeight="1">
      <c r="A26" s="546"/>
      <c r="B26" s="544"/>
      <c r="C26" s="550"/>
      <c r="D26" s="539"/>
      <c r="E26" s="539"/>
      <c r="F26" s="537"/>
      <c r="G26" s="537"/>
      <c r="H26" s="537"/>
      <c r="I26" s="537"/>
      <c r="J26" s="537"/>
      <c r="K26" s="537"/>
    </row>
    <row r="27" spans="1:11" ht="14.4" customHeight="1">
      <c r="A27" s="546"/>
      <c r="B27" s="544"/>
      <c r="C27" s="550"/>
      <c r="D27" s="539"/>
      <c r="E27" s="539"/>
      <c r="F27" s="537"/>
      <c r="G27" s="537"/>
      <c r="H27" s="537"/>
      <c r="I27" s="537"/>
      <c r="J27" s="537"/>
      <c r="K27" s="537"/>
    </row>
    <row r="28" spans="1:11" ht="14.4" customHeight="1">
      <c r="A28" s="546"/>
      <c r="B28" s="544"/>
      <c r="C28" s="550"/>
      <c r="D28" s="539"/>
      <c r="E28" s="539"/>
      <c r="F28" s="537"/>
      <c r="G28" s="537"/>
      <c r="H28" s="537"/>
      <c r="I28" s="537"/>
      <c r="J28" s="537"/>
      <c r="K28" s="537"/>
    </row>
    <row r="29" spans="1:11" ht="14.4" customHeight="1" thickBot="1">
      <c r="A29" s="548"/>
      <c r="B29" s="545"/>
      <c r="C29" s="551"/>
      <c r="D29" s="536"/>
      <c r="E29" s="536"/>
      <c r="F29" s="533"/>
      <c r="G29" s="533"/>
      <c r="H29" s="533"/>
      <c r="I29" s="533"/>
      <c r="J29" s="533"/>
      <c r="K29" s="533"/>
    </row>
    <row r="30" spans="1:11" ht="29.4" thickBot="1">
      <c r="A30" s="293">
        <v>4</v>
      </c>
      <c r="B30" s="248" t="s">
        <v>495</v>
      </c>
      <c r="C30" s="249"/>
      <c r="D30" s="250">
        <v>167.95</v>
      </c>
      <c r="E30" s="250">
        <v>1.23</v>
      </c>
      <c r="F30" s="250"/>
      <c r="G30" s="250"/>
      <c r="H30" s="250"/>
      <c r="I30" s="250"/>
      <c r="J30" s="250"/>
      <c r="K30" s="294"/>
    </row>
    <row r="31" spans="1:11" ht="15" thickBot="1">
      <c r="A31" s="293"/>
      <c r="B31" s="248"/>
      <c r="C31" s="249"/>
      <c r="D31" s="250"/>
      <c r="E31" s="250"/>
      <c r="F31" s="250"/>
      <c r="G31" s="250"/>
      <c r="H31" s="250"/>
      <c r="I31" s="250"/>
      <c r="J31" s="250"/>
      <c r="K31" s="294"/>
    </row>
    <row r="32" spans="1:11" ht="15" thickBot="1">
      <c r="A32" s="295">
        <v>5</v>
      </c>
      <c r="B32" s="243" t="s">
        <v>518</v>
      </c>
      <c r="C32" s="244"/>
      <c r="D32" s="245">
        <v>196.19</v>
      </c>
      <c r="E32" s="245">
        <v>1.43</v>
      </c>
      <c r="F32" s="245">
        <v>42040779</v>
      </c>
      <c r="G32" s="245">
        <v>306867</v>
      </c>
      <c r="H32" s="245">
        <v>70068102</v>
      </c>
      <c r="I32" s="245">
        <v>511446</v>
      </c>
      <c r="J32" s="245">
        <f>Sheet1!X122</f>
        <v>0</v>
      </c>
      <c r="K32" s="296">
        <f>Sheet1!Y122</f>
        <v>0</v>
      </c>
    </row>
    <row r="33" spans="1:12" ht="15" thickBot="1">
      <c r="A33" s="292"/>
      <c r="B33" s="280"/>
      <c r="C33" s="246"/>
      <c r="D33" s="247"/>
      <c r="E33" s="247"/>
      <c r="F33" s="247"/>
      <c r="G33" s="247"/>
      <c r="H33" s="247"/>
      <c r="I33" s="247"/>
      <c r="J33" s="247"/>
      <c r="K33" s="297"/>
    </row>
    <row r="34" spans="1:12" ht="15" thickBot="1">
      <c r="A34" s="295">
        <v>6</v>
      </c>
      <c r="B34" s="243" t="s">
        <v>519</v>
      </c>
      <c r="C34" s="244"/>
      <c r="D34" s="245">
        <v>84.08</v>
      </c>
      <c r="E34" s="245">
        <v>0.62</v>
      </c>
      <c r="F34" s="245">
        <v>21020458</v>
      </c>
      <c r="G34" s="245">
        <v>153434</v>
      </c>
      <c r="H34" s="245">
        <v>21020458</v>
      </c>
      <c r="I34" s="281">
        <v>153434</v>
      </c>
      <c r="J34" s="282"/>
      <c r="K34" s="283"/>
    </row>
    <row r="35" spans="1:12" ht="15" thickBot="1">
      <c r="A35" s="295"/>
      <c r="B35" s="243"/>
      <c r="C35" s="244"/>
      <c r="D35" s="245"/>
      <c r="E35" s="245"/>
      <c r="F35" s="245"/>
      <c r="G35" s="245"/>
      <c r="H35" s="245"/>
      <c r="I35" s="245"/>
      <c r="J35" s="247"/>
      <c r="K35" s="297"/>
    </row>
    <row r="36" spans="1:12" ht="15" thickBot="1">
      <c r="A36" s="295">
        <v>7</v>
      </c>
      <c r="B36" s="251" t="s">
        <v>505</v>
      </c>
      <c r="C36" s="244"/>
      <c r="D36" s="245">
        <v>148.41</v>
      </c>
      <c r="E36" s="245">
        <v>1.08</v>
      </c>
      <c r="F36" s="245">
        <f>Sheet1!T128</f>
        <v>27238635.919999998</v>
      </c>
      <c r="G36" s="245">
        <f>Sheet1!U128</f>
        <v>198822.15999999997</v>
      </c>
      <c r="H36" s="245">
        <f>Sheet1!V128</f>
        <v>44449467.790000014</v>
      </c>
      <c r="I36" s="245">
        <f>Sheet1!W128</f>
        <v>324448.6700000001</v>
      </c>
      <c r="J36" s="245">
        <f>Sheet1!X128</f>
        <v>19926730.847100001</v>
      </c>
      <c r="K36" s="296">
        <f>Sheet1!Y128</f>
        <v>80678.289999999994</v>
      </c>
    </row>
    <row r="37" spans="1:12" ht="15" thickBot="1">
      <c r="A37" s="298"/>
      <c r="B37" s="246"/>
      <c r="C37" s="246"/>
      <c r="D37" s="247"/>
      <c r="E37" s="247"/>
      <c r="F37" s="247"/>
      <c r="G37" s="247"/>
      <c r="H37" s="247"/>
      <c r="I37" s="247"/>
      <c r="J37" s="247"/>
      <c r="K37" s="297"/>
    </row>
    <row r="38" spans="1:12" s="230" customFormat="1" ht="16.2" thickBot="1">
      <c r="A38" s="299"/>
      <c r="B38" s="300" t="s">
        <v>507</v>
      </c>
      <c r="C38" s="300"/>
      <c r="D38" s="301">
        <f t="shared" ref="D38:K38" si="0">SUM(D4:D36)</f>
        <v>1644.00081</v>
      </c>
      <c r="E38" s="301">
        <f t="shared" si="0"/>
        <v>11.995042408759122</v>
      </c>
      <c r="F38" s="301">
        <f t="shared" si="0"/>
        <v>205192708.99999997</v>
      </c>
      <c r="G38" s="301">
        <f t="shared" si="0"/>
        <v>1497757</v>
      </c>
      <c r="H38" s="301">
        <f t="shared" si="0"/>
        <v>416481351.73333329</v>
      </c>
      <c r="I38" s="301">
        <f t="shared" si="0"/>
        <v>3040009.8666666658</v>
      </c>
      <c r="J38" s="301">
        <f t="shared" si="0"/>
        <v>116292401.11144</v>
      </c>
      <c r="K38" s="302">
        <f t="shared" si="0"/>
        <v>470838.50266666664</v>
      </c>
    </row>
    <row r="40" spans="1:12">
      <c r="D40" s="259"/>
      <c r="E40" s="259"/>
      <c r="F40" s="229"/>
      <c r="G40" s="229"/>
      <c r="H40" s="229"/>
      <c r="I40" s="229"/>
      <c r="J40" s="229"/>
      <c r="K40" s="229"/>
      <c r="L40" s="230"/>
    </row>
    <row r="41" spans="1:12">
      <c r="D41" s="236"/>
      <c r="E41" s="236"/>
      <c r="F41" s="258"/>
      <c r="G41" s="258"/>
      <c r="H41" s="258"/>
      <c r="I41" s="258"/>
    </row>
    <row r="42" spans="1:12">
      <c r="F42" s="239"/>
    </row>
    <row r="58" spans="4:11">
      <c r="D58" s="303"/>
      <c r="E58" s="303"/>
    </row>
    <row r="61" spans="4:11">
      <c r="D61" s="237">
        <f>D24-D58</f>
        <v>249.80177749999996</v>
      </c>
      <c r="E61" s="237">
        <f>E24-E58</f>
        <v>1.8233706386861315</v>
      </c>
      <c r="F61" s="237">
        <f>F24-F58</f>
        <v>30450896.84</v>
      </c>
      <c r="G61" s="237">
        <f>G24-G58</f>
        <v>222269.32000000007</v>
      </c>
      <c r="H61" s="237">
        <f>H24-H58</f>
        <v>66254221.449166656</v>
      </c>
      <c r="I61" s="237">
        <f>I24-I58</f>
        <v>483607.4558333332</v>
      </c>
      <c r="J61" s="237">
        <f>J24-J58</f>
        <v>27343833.022297889</v>
      </c>
      <c r="K61" s="237">
        <f>K24-K58</f>
        <v>110708.26021052631</v>
      </c>
    </row>
  </sheetData>
  <mergeCells count="37">
    <mergeCell ref="C18:C23"/>
    <mergeCell ref="C24:C29"/>
    <mergeCell ref="C4:C17"/>
    <mergeCell ref="A4:A17"/>
    <mergeCell ref="B4:B17"/>
    <mergeCell ref="B18:B23"/>
    <mergeCell ref="A18:A23"/>
    <mergeCell ref="A24:A29"/>
    <mergeCell ref="B24:B29"/>
    <mergeCell ref="E18:E23"/>
    <mergeCell ref="E24:E29"/>
    <mergeCell ref="D4:D17"/>
    <mergeCell ref="D18:D23"/>
    <mergeCell ref="D24:D29"/>
    <mergeCell ref="J18:J23"/>
    <mergeCell ref="K18:K23"/>
    <mergeCell ref="F24:F29"/>
    <mergeCell ref="G24:G29"/>
    <mergeCell ref="H24:H29"/>
    <mergeCell ref="I24:I29"/>
    <mergeCell ref="J24:J29"/>
    <mergeCell ref="K24:K29"/>
    <mergeCell ref="F18:F23"/>
    <mergeCell ref="G18:G23"/>
    <mergeCell ref="H18:H23"/>
    <mergeCell ref="I18:I23"/>
    <mergeCell ref="B1:K1"/>
    <mergeCell ref="F2:G2"/>
    <mergeCell ref="H2:I2"/>
    <mergeCell ref="J2:K2"/>
    <mergeCell ref="F4:F17"/>
    <mergeCell ref="G4:G17"/>
    <mergeCell ref="H4:H17"/>
    <mergeCell ref="I4:I17"/>
    <mergeCell ref="J4:J17"/>
    <mergeCell ref="K4:K17"/>
    <mergeCell ref="E4:E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Rogers Leon</dc:creator>
  <cp:keywords>[SEC=OFFICIAL]</cp:keywords>
  <dc:description/>
  <cp:lastModifiedBy>Bartholomeusz, Niroshan</cp:lastModifiedBy>
  <cp:revision/>
  <dcterms:created xsi:type="dcterms:W3CDTF">2021-09-28T07:55:43Z</dcterms:created>
  <dcterms:modified xsi:type="dcterms:W3CDTF">2023-03-31T08:37:23Z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 (x86)\Common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SecurityClassification">
    <vt:lpwstr>OFFICIAL</vt:lpwstr>
  </property>
  <property fmtid="{D5CDD505-2E9C-101B-9397-08002B2CF9AE}" pid="7" name="PM_InsertionValue">
    <vt:lpwstr>OFFICIAL</vt:lpwstr>
  </property>
  <property fmtid="{D5CDD505-2E9C-101B-9397-08002B2CF9AE}" pid="8" name="PM_Originating_FileId">
    <vt:lpwstr>6C1196F184124F0F8A34F8357727C7B0</vt:lpwstr>
  </property>
  <property fmtid="{D5CDD505-2E9C-101B-9397-08002B2CF9AE}" pid="9" name="PM_ProtectiveMarkingValue_Footer">
    <vt:lpwstr>OFFICIAL</vt:lpwstr>
  </property>
  <property fmtid="{D5CDD505-2E9C-101B-9397-08002B2CF9AE}" pid="10" name="PM_Originator_Hash_SHA1">
    <vt:lpwstr>FBEEA1DCA0B4AB9BD44232F9249090E0CF141B7D</vt:lpwstr>
  </property>
  <property fmtid="{D5CDD505-2E9C-101B-9397-08002B2CF9AE}" pid="11" name="PM_OriginationTimeStamp">
    <vt:lpwstr>2022-03-07T04:28:00Z</vt:lpwstr>
  </property>
  <property fmtid="{D5CDD505-2E9C-101B-9397-08002B2CF9AE}" pid="12" name="PM_ProtectiveMarkingValue_Header">
    <vt:lpwstr>OFFICIAL</vt:lpwstr>
  </property>
  <property fmtid="{D5CDD505-2E9C-101B-9397-08002B2CF9AE}" pid="13" name="PM_ProtectiveMarkingImage_Footer">
    <vt:lpwstr>C:\Program Files (x86)\Common Files\janusNET Shared\janusSEAL\Images\DocumentSlashBlue.png</vt:lpwstr>
  </property>
  <property fmtid="{D5CDD505-2E9C-101B-9397-08002B2CF9AE}" pid="14" name="PM_Namespace">
    <vt:lpwstr>gov.au</vt:lpwstr>
  </property>
  <property fmtid="{D5CDD505-2E9C-101B-9397-08002B2CF9AE}" pid="15" name="PM_Version">
    <vt:lpwstr>2018.4</vt:lpwstr>
  </property>
  <property fmtid="{D5CDD505-2E9C-101B-9397-08002B2CF9AE}" pid="16" name="PM_Note">
    <vt:lpwstr/>
  </property>
  <property fmtid="{D5CDD505-2E9C-101B-9397-08002B2CF9AE}" pid="17" name="PM_Markers">
    <vt:lpwstr/>
  </property>
  <property fmtid="{D5CDD505-2E9C-101B-9397-08002B2CF9AE}" pid="18" name="PM_Hash_Version">
    <vt:lpwstr>2018.0</vt:lpwstr>
  </property>
  <property fmtid="{D5CDD505-2E9C-101B-9397-08002B2CF9AE}" pid="19" name="PM_Hash_Salt_Prev">
    <vt:lpwstr>24A4142359C397FEF76BC3DAC833337C</vt:lpwstr>
  </property>
  <property fmtid="{D5CDD505-2E9C-101B-9397-08002B2CF9AE}" pid="20" name="PM_Hash_Salt">
    <vt:lpwstr>B6CC9EE81F11DA2ACADFB9F9F65F3028</vt:lpwstr>
  </property>
  <property fmtid="{D5CDD505-2E9C-101B-9397-08002B2CF9AE}" pid="21" name="PM_Hash_SHA1">
    <vt:lpwstr>5E0680073B0A32FCC18FF2DDB7F92F513B5A6284</vt:lpwstr>
  </property>
  <property fmtid="{D5CDD505-2E9C-101B-9397-08002B2CF9AE}" pid="22" name="PM_PrintOutPlacement_XLS">
    <vt:lpwstr/>
  </property>
  <property fmtid="{D5CDD505-2E9C-101B-9397-08002B2CF9AE}" pid="23" name="PM_SecurityClassification_Prev">
    <vt:lpwstr>OFFICIAL</vt:lpwstr>
  </property>
  <property fmtid="{D5CDD505-2E9C-101B-9397-08002B2CF9AE}" pid="24" name="PM_Qualifier_Prev">
    <vt:lpwstr/>
  </property>
</Properties>
</file>